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drawingml.chart+xml" PartName="/xl/charts/chart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cleanup precentage and frequenc" sheetId="2" r:id="rId5"/>
  </sheets>
  <definedNames/>
  <calcPr/>
</workbook>
</file>

<file path=xl/sharedStrings.xml><?xml version="1.0" encoding="utf-8"?>
<sst xmlns="http://schemas.openxmlformats.org/spreadsheetml/2006/main" count="273" uniqueCount="135">
  <si>
    <t>Timestamp</t>
  </si>
  <si>
    <t>Score</t>
  </si>
  <si>
    <t>Nama</t>
  </si>
  <si>
    <t>NIM</t>
  </si>
  <si>
    <t>Jurusan</t>
  </si>
  <si>
    <t>Kelas (Contoh 3 AEC-1)</t>
  </si>
  <si>
    <t>Saya cenderung memilih makanan cepat saji atau praktis (mie instan, kalengan) saat sedang sibuk.</t>
  </si>
  <si>
    <t>Saya lebih sering makan di luar (restoran, kafe, atau warteg) daripada memasak di rumah/kos.</t>
  </si>
  <si>
    <t>Saya lebih sering memilih makanan murah (mie instan, warteg, jajanan kaki lima) saat kondisi keuangan terbatas.</t>
  </si>
  <si>
    <t>Saat keuangan terbatas, saya lebih memilih makanan murah dengan porsi kecil dibanding makanan mahal dengan porsi banyak.</t>
  </si>
  <si>
    <t>Saya tetap berusaha mengonsumsi makanan bergizi meskipun keuangan sedang terbatas.</t>
  </si>
  <si>
    <t>Kepraktisan dan kecepatan penyajian menjadi faktor utama saya dalam memilih makanan.</t>
  </si>
  <si>
    <t>Lokasi tempat makan yang dekat dan mudah dijangkau memengaruhi pilihan saya saat uang terbatas.</t>
  </si>
  <si>
    <t>Saya mempertimbangkan rasa makanan saat keuangan terbatas.</t>
  </si>
  <si>
    <t>Harga makanan menjadi faktor utama dalam menentukan pilihan saat keuangan terbatas.</t>
  </si>
  <si>
    <t>Variasi menu makanan menjadi salah satu faktor utama lainnya dalam menentukan pilihan saat keuangan terbatas.</t>
  </si>
  <si>
    <t>Walaupun dalam keuangan terbatas, saya tetap lebih mengutamakan nilai gizi dibanding faktor lainnya</t>
  </si>
  <si>
    <t>Ketersediaan promo atau diskon sangat memengaruhi saya dalam memilih makanan.</t>
  </si>
  <si>
    <t>Saya sering memanfaatkan promo atau diskon dari aplikasi makanan online untuk menghemat pengeluaran.</t>
  </si>
  <si>
    <t>Saat keuangan terbatas, saya jarang berbelanja bahan makanan dalam jumlah besar, saya lebih suka membeli sesuai kebutuhan.</t>
  </si>
  <si>
    <t>Saya lebih sering membawa bekal dari rumah/kos untuk menghemat pengeluaran makan.</t>
  </si>
  <si>
    <t>Saya sering membatasi makan di luar (restoran/kafe) untuk menghemat pengeluaran.</t>
  </si>
  <si>
    <t>Saya terkadang berbagi atau patungan membeli makanan dengan teman saat keuangan terbatas.</t>
  </si>
  <si>
    <t>Pola makan saya saat ini membuat saya sering merasa kembung atau pencernaan tidak lancar.</t>
  </si>
  <si>
    <t>Saya merasa kurang bertenaga dan terkadang sulit fokus setelah makan siang.</t>
  </si>
  <si>
    <t>Pola konsumsi saat uang terbatas membuat saya merasa lebih cepat lapar.</t>
  </si>
  <si>
    <t>Kondisi keuangan terbatas membuat saya sering melewatkan jam makan.</t>
  </si>
  <si>
    <t>Pola makan hemat yang saya jalani berpengaruh pada energi dan konsentrasi belajar saya.</t>
  </si>
  <si>
    <t>azfa agung</t>
  </si>
  <si>
    <t>DE</t>
  </si>
  <si>
    <t>4 DEB 2</t>
  </si>
  <si>
    <t>Ken Ken Kusumah Ramadhan</t>
  </si>
  <si>
    <t>FE</t>
  </si>
  <si>
    <t>3 FEC</t>
  </si>
  <si>
    <t xml:space="preserve">Doni </t>
  </si>
  <si>
    <t>AE</t>
  </si>
  <si>
    <t>3 AEC-2</t>
  </si>
  <si>
    <t>Meilani</t>
  </si>
  <si>
    <t>3 AEA-2</t>
  </si>
  <si>
    <t xml:space="preserve">Muhammad Fathir Wibisana </t>
  </si>
  <si>
    <t xml:space="preserve">1FEA3 </t>
  </si>
  <si>
    <t>Daffa Khairul Ammar</t>
  </si>
  <si>
    <t>3 AEC-1</t>
  </si>
  <si>
    <t xml:space="preserve">Saqila Fauziah </t>
  </si>
  <si>
    <t>ME</t>
  </si>
  <si>
    <t>3 MED-1</t>
  </si>
  <si>
    <t>Wildan Khafiz H</t>
  </si>
  <si>
    <t>2 FE'B</t>
  </si>
  <si>
    <t>Muhamad Rafly Ghifari</t>
  </si>
  <si>
    <t>3FEB</t>
  </si>
  <si>
    <t>Siti nurohima</t>
  </si>
  <si>
    <t>3AEC3</t>
  </si>
  <si>
    <t xml:space="preserve">Hudan ilmi Wiguna </t>
  </si>
  <si>
    <t>Hanifah Nur Habibah</t>
  </si>
  <si>
    <t>3 MEF-1</t>
  </si>
  <si>
    <t>Agni nurlita</t>
  </si>
  <si>
    <t>Abbhi Razali Tazki Lubis</t>
  </si>
  <si>
    <t>2 DEC-1</t>
  </si>
  <si>
    <t>Daffa N</t>
  </si>
  <si>
    <t>Revi</t>
  </si>
  <si>
    <t>2 AEA-2</t>
  </si>
  <si>
    <t>Edza Alila</t>
  </si>
  <si>
    <t>2FEA-2</t>
  </si>
  <si>
    <t>Emika Difani Tesya Br Barus</t>
  </si>
  <si>
    <t>Amr Nasrullah Robbani</t>
  </si>
  <si>
    <t>2 DEC 2</t>
  </si>
  <si>
    <t>khalis pancaroba</t>
  </si>
  <si>
    <t>kelas 3aec1</t>
  </si>
  <si>
    <t>enda</t>
  </si>
  <si>
    <t>Muhammad Athaya Fakhri</t>
  </si>
  <si>
    <t>3 AEB-2</t>
  </si>
  <si>
    <t>Abiyyu Hanif Tsany</t>
  </si>
  <si>
    <t>3 AEA-1</t>
  </si>
  <si>
    <t>Asyqiya</t>
  </si>
  <si>
    <t>2AEB2</t>
  </si>
  <si>
    <t>Caboy</t>
  </si>
  <si>
    <t>2 MEC-2</t>
  </si>
  <si>
    <t>Syifa Alya Rachma Putri</t>
  </si>
  <si>
    <t>Baharudin</t>
  </si>
  <si>
    <t>3MEF-1</t>
  </si>
  <si>
    <t>Rifki</t>
  </si>
  <si>
    <t>3DEA-1</t>
  </si>
  <si>
    <t xml:space="preserve">Annissa Juniarti </t>
  </si>
  <si>
    <t xml:space="preserve">3 FEC </t>
  </si>
  <si>
    <t xml:space="preserve">Muhammad Arief Nugraha </t>
  </si>
  <si>
    <t>3 FEB</t>
  </si>
  <si>
    <t>Rennata</t>
  </si>
  <si>
    <t>4 DEA-2</t>
  </si>
  <si>
    <t>Kezia</t>
  </si>
  <si>
    <t>3 DEA-1</t>
  </si>
  <si>
    <t>Zalfa Khairunnisa Ramadhani</t>
  </si>
  <si>
    <t>1MEF2</t>
  </si>
  <si>
    <t>Resty Siti Syarifah</t>
  </si>
  <si>
    <t>1AEB1</t>
  </si>
  <si>
    <t xml:space="preserve">Mulyana </t>
  </si>
  <si>
    <t>2 DEA 2</t>
  </si>
  <si>
    <t xml:space="preserve">Adhikara Wildan firdaus </t>
  </si>
  <si>
    <t xml:space="preserve">Mahesa Dwi Maulana Nugraha </t>
  </si>
  <si>
    <t>Arbiyan Saputra</t>
  </si>
  <si>
    <t>I gusti made kresna wijaya</t>
  </si>
  <si>
    <t>3 aec-1</t>
  </si>
  <si>
    <t>Bimo Indracahya</t>
  </si>
  <si>
    <t>Raul</t>
  </si>
  <si>
    <t>-</t>
  </si>
  <si>
    <t>Lainya</t>
  </si>
  <si>
    <t>Information system</t>
  </si>
  <si>
    <t>abdurrahman gaza rinoldy</t>
  </si>
  <si>
    <t>frquensi absolute</t>
  </si>
  <si>
    <t>poin jawaban</t>
  </si>
  <si>
    <t>question 1</t>
  </si>
  <si>
    <t>question 2</t>
  </si>
  <si>
    <t>question 3</t>
  </si>
  <si>
    <t>question 4</t>
  </si>
  <si>
    <t>question 5</t>
  </si>
  <si>
    <t>question 6</t>
  </si>
  <si>
    <t>question 7</t>
  </si>
  <si>
    <t>question 8</t>
  </si>
  <si>
    <t>question 9</t>
  </si>
  <si>
    <t>question 10</t>
  </si>
  <si>
    <t>question 11</t>
  </si>
  <si>
    <t>question 12</t>
  </si>
  <si>
    <t>question 13</t>
  </si>
  <si>
    <t>question 14</t>
  </si>
  <si>
    <t>question 15</t>
  </si>
  <si>
    <t>question 16</t>
  </si>
  <si>
    <t>question 17</t>
  </si>
  <si>
    <t>question 18</t>
  </si>
  <si>
    <t>question 19</t>
  </si>
  <si>
    <t>question 20</t>
  </si>
  <si>
    <t>question 21</t>
  </si>
  <si>
    <t>question 22</t>
  </si>
  <si>
    <t>frequensi relative</t>
  </si>
  <si>
    <t xml:space="preserve">mean </t>
  </si>
  <si>
    <t>Median</t>
  </si>
  <si>
    <t>Modus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</si>
</sst>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4">
    <font>
      <sz val="10.0"/>
      <color rgb="FF000000"/>
      <name val="Arial"/>
      <scheme val="minor"/>
    </font>
    <font>
      <color theme="1"/>
      <name val="Arial"/>
      <scheme val="minor"/>
    </font>
    <font>
      <sz val="11.0"/>
      <color theme="1"/>
      <name val="Arial"/>
      <scheme val="minor"/>
    </font>
    <font>
      <color rgb="FF1F1F1F"/>
      <name val="&quot;Google Sans Mono&quot;"/>
    </font>
  </fonts>
  <fills count="3">
    <fill>
      <patternFill patternType="none"/>
    </fill>
    <fill>
      <patternFill patternType="lightGray"/>
    </fill>
    <fill>
      <patternFill patternType="solid">
        <fgColor rgb="FFF0F4F9"/>
        <bgColor rgb="FFF0F4F9"/>
      </patternFill>
    </fill>
  </fills>
  <borders count="1">
    <border/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164" xfId="0" applyAlignment="1" applyFont="1" applyNumberForma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 shrinkToFit="0" vertical="center" wrapText="0"/>
    </xf>
    <xf quotePrefix="1" borderId="0" fillId="0" fontId="1" numFmtId="0" xfId="0" applyAlignment="1" applyFont="1">
      <alignment readingOrder="0" shrinkToFit="0" vertical="center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0" xfId="0" applyAlignment="1" applyFont="1">
      <alignment horizontal="center" readingOrder="0"/>
    </xf>
    <xf borderId="0" fillId="2" fontId="3" numFmtId="0" xfId="0" applyAlignment="1" applyFill="1" applyFont="1">
      <alignment horizontal="center"/>
    </xf>
    <xf borderId="0" fillId="0" fontId="1" numFmtId="0" xfId="0" applyAlignment="1" applyFont="1">
      <alignment horizontal="center"/>
    </xf>
    <xf borderId="0" fillId="2" fontId="3" numFmtId="10" xfId="0" applyAlignment="1" applyFont="1" applyNumberFormat="1">
      <alignment horizontal="center"/>
    </xf>
    <xf borderId="0" fillId="2" fontId="3" numFmtId="10" xfId="0" applyAlignment="1" applyFont="1" applyNumberFormat="1">
      <alignment horizontal="center" readingOrder="0"/>
    </xf>
    <xf borderId="0" fillId="0" fontId="1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5B3F86"/>
          <bgColor rgb="FF5B3F8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>
    <tableStyle count="4" pivot="0" name="Form Responses 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a="http://schemas.openxmlformats.org/drawingml/2006/main" xmlns:c="http://schemas.openxmlformats.org/drawingml/2006/chart" xmlns:r="http://schemas.openxmlformats.org/officeDocument/2006/relationships" xmlns:mc="http://schemas.openxmlformats.org/markup-compatibility/2006" xmlns:mv="urn:schemas-microsoft-com:mac:vml" xmlns:c14="http://schemas.microsoft.com/office/drawing/2007/8/2/chart">
  <c:chart>
    <c:plotArea>
      <c:layout/>
      <c:pieChart>
        <c:varyColors val="1"/>
        <c:ser>
          <c:idx val="0"/>
          <c:order val="0"/>
          <c:dPt>
            <c:idx val="0"/>
            <c:spPr>
              <a:solidFill>
                <a:srgbClr val="4285F4"/>
              </a:solidFill>
            </c:spPr>
          </c:dPt>
          <c:dLbls>
            <c:showLegendKey val="0"/>
            <c:showVal val="0"/>
            <c:showCatName val="0"/>
            <c:showSerName val="0"/>
            <c:showPercent val="0"/>
            <c:showBubbleSize val="0"/>
            <c:showLeaderLines val="1"/>
          </c:dLbls>
          <c:cat>
            <c:strRef>
              <c:f>'cleanup precentage and frequenc'!$B$18:$W$18</c:f>
            </c:strRef>
          </c:cat>
          <c:val>
            <c:numRef>
              <c:f>'cleanup precentage and frequenc'!$B$19:$W$19</c:f>
              <c:numCache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firstSliceAng val="0"/>
      </c:pieChart>
    </c:plotArea>
    <c:legend>
      <c:legendPos val="r"/>
      <c:overlay val="0"/>
      <c:txPr>
        <a:bodyPr/>
        <a:lstStyle/>
        <a:p>
          <a:pPr lvl="0">
            <a:defRPr b="0">
              <a:solidFill>
                <a:srgbClr val="1A1A1A"/>
              </a:solidFill>
              <a:latin typeface="+mn-lt"/>
            </a:defRPr>
          </a:pPr>
        </a:p>
      </c:txPr>
    </c:legend>
    <c:plotVisOnly val="1"/>
  </c:chart>
</c:chartSpace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419100</xdr:colOff>
      <xdr:row>30</xdr:row>
      <xdr:rowOff>114300</xdr:rowOff>
    </xdr:from>
    <xdr:ext cx="4981575" cy="3086100"/>
    <xdr:graphicFrame>
      <xdr:nvGraphicFramePr>
        <xdr:cNvPr id="1" name="Chart 1" title="Diagram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r:id="rId1"/>
        </a:graphicData>
      </a:graphic>
    </xdr:graphicFrame>
    <xdr:clientData fLocksWithSheet="0"/>
  </xdr:oneCellAnchor>
</xdr:wsDr>
</file>

<file path=xl/tables/table1.xml><?xml version="1.0" encoding="utf-8"?>
<table xmlns="http://schemas.openxmlformats.org/spreadsheetml/2006/main" ref="A1:AB43" displayName="Form_Responses" name="Form_Responses" id="1">
  <tableColumns count="28">
    <tableColumn name="Timestamp" id="1"/>
    <tableColumn name="Score" id="2"/>
    <tableColumn name="Nama" id="3"/>
    <tableColumn name="NIM" id="4"/>
    <tableColumn name="Jurusan" id="5"/>
    <tableColumn name="Kelas (Contoh 3 AEC-1)" id="6"/>
    <tableColumn name="Saya cenderung memilih makanan cepat saji atau praktis (mie instan, kalengan) saat sedang sibuk." id="7"/>
    <tableColumn name="Saya lebih sering makan di luar (restoran, kafe, atau warteg) daripada memasak di rumah/kos." id="8"/>
    <tableColumn name="Saya lebih sering memilih makanan murah (mie instan, warteg, jajanan kaki lima) saat kondisi keuangan terbatas." id="9"/>
    <tableColumn name="Saat keuangan terbatas, saya lebih memilih makanan murah dengan porsi kecil dibanding makanan mahal dengan porsi banyak." id="10"/>
    <tableColumn name="Saya tetap berusaha mengonsumsi makanan bergizi meskipun keuangan sedang terbatas." id="11"/>
    <tableColumn name="Kepraktisan dan kecepatan penyajian menjadi faktor utama saya dalam memilih makanan." id="12"/>
    <tableColumn name="Lokasi tempat makan yang dekat dan mudah dijangkau memengaruhi pilihan saya saat uang terbatas." id="13"/>
    <tableColumn name="Saya mempertimbangkan rasa makanan saat keuangan terbatas." id="14"/>
    <tableColumn name="Harga makanan menjadi faktor utama dalam menentukan pilihan saat keuangan terbatas." id="15"/>
    <tableColumn name="Variasi menu makanan menjadi salah satu faktor utama lainnya dalam menentukan pilihan saat keuangan terbatas." id="16"/>
    <tableColumn name="Walaupun dalam keuangan terbatas, saya tetap lebih mengutamakan nilai gizi dibanding faktor lainnya" id="17"/>
    <tableColumn name="Ketersediaan promo atau diskon sangat memengaruhi saya dalam memilih makanan." id="18"/>
    <tableColumn name="Saya sering memanfaatkan promo atau diskon dari aplikasi makanan online untuk menghemat pengeluaran." id="19"/>
    <tableColumn name="Saat keuangan terbatas, saya jarang berbelanja bahan makanan dalam jumlah besar, saya lebih suka membeli sesuai kebutuhan." id="20"/>
    <tableColumn name="Saya lebih sering membawa bekal dari rumah/kos untuk menghemat pengeluaran makan." id="21"/>
    <tableColumn name="Saya sering membatasi makan di luar (restoran/kafe) untuk menghemat pengeluaran." id="22"/>
    <tableColumn name="Saya terkadang berbagi atau patungan membeli makanan dengan teman saat keuangan terbatas." id="23"/>
    <tableColumn name="Pola makan saya saat ini membuat saya sering merasa kembung atau pencernaan tidak lancar." id="24"/>
    <tableColumn name="Saya merasa kurang bertenaga dan terkadang sulit fokus setelah makan siang." id="25"/>
    <tableColumn name="Pola konsumsi saat uang terbatas membuat saya merasa lebih cepat lapar." id="26"/>
    <tableColumn name="Kondisi keuangan terbatas membuat saya sering melewatkan jam makan." id="27"/>
    <tableColumn name="Pola makan hemat yang saya jalani berpengaruh pada energi dan konsentrasi belajar saya." id="28"/>
  </tableColumns>
  <tableStyleInfo name="Form Responses 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8.88"/>
    <col customWidth="1" min="2" max="2" width="9.75"/>
    <col customWidth="1" min="3" max="3" width="25.25"/>
    <col customWidth="1" min="4" max="4" width="10.63"/>
    <col customWidth="1" min="5" max="5" width="11.5"/>
    <col customWidth="1" min="6" max="6" width="22.75"/>
    <col customWidth="1" min="7" max="7" width="78.63"/>
    <col customWidth="1" min="8" max="28" width="37.63"/>
    <col customWidth="1" min="29" max="34" width="18.88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ht="22.5" customHeight="1">
      <c r="A2" s="2">
        <v>45922.840103634255</v>
      </c>
      <c r="B2" s="3">
        <v>0.0</v>
      </c>
      <c r="C2" s="4" t="s">
        <v>28</v>
      </c>
      <c r="D2" s="4">
        <v>2.22422027E8</v>
      </c>
      <c r="E2" s="4" t="s">
        <v>29</v>
      </c>
      <c r="F2" s="4" t="s">
        <v>30</v>
      </c>
      <c r="G2" s="4">
        <v>1.0</v>
      </c>
      <c r="H2" s="4">
        <v>5.0</v>
      </c>
      <c r="I2" s="4">
        <v>4.0</v>
      </c>
      <c r="J2" s="4">
        <v>2.0</v>
      </c>
      <c r="K2" s="4">
        <v>4.0</v>
      </c>
      <c r="L2" s="4">
        <v>5.0</v>
      </c>
      <c r="M2" s="4">
        <v>3.0</v>
      </c>
      <c r="N2" s="4">
        <v>4.0</v>
      </c>
      <c r="O2" s="4">
        <v>4.0</v>
      </c>
      <c r="P2" s="4">
        <v>4.0</v>
      </c>
      <c r="Q2" s="4">
        <v>5.0</v>
      </c>
      <c r="R2" s="4">
        <v>4.0</v>
      </c>
      <c r="S2" s="4">
        <v>4.0</v>
      </c>
      <c r="T2" s="4">
        <v>3.0</v>
      </c>
      <c r="U2" s="4">
        <v>2.0</v>
      </c>
      <c r="V2" s="4">
        <v>3.0</v>
      </c>
      <c r="W2" s="4">
        <v>3.0</v>
      </c>
      <c r="X2" s="4">
        <v>1.0</v>
      </c>
      <c r="Y2" s="4">
        <v>1.0</v>
      </c>
      <c r="Z2" s="4">
        <v>3.0</v>
      </c>
      <c r="AA2" s="4">
        <v>3.0</v>
      </c>
      <c r="AB2" s="4">
        <v>5.0</v>
      </c>
    </row>
    <row r="3" ht="22.5" customHeight="1">
      <c r="A3" s="5">
        <v>45928.51386756945</v>
      </c>
      <c r="B3" s="6">
        <v>0.0</v>
      </c>
      <c r="C3" s="7" t="s">
        <v>31</v>
      </c>
      <c r="D3" s="7">
        <v>2.23431011E8</v>
      </c>
      <c r="E3" s="7" t="s">
        <v>32</v>
      </c>
      <c r="F3" s="7" t="s">
        <v>33</v>
      </c>
      <c r="G3" s="7">
        <v>1.0</v>
      </c>
      <c r="H3" s="7">
        <v>2.0</v>
      </c>
      <c r="I3" s="7">
        <v>2.0</v>
      </c>
      <c r="J3" s="7">
        <v>1.0</v>
      </c>
      <c r="K3" s="7">
        <v>5.0</v>
      </c>
      <c r="L3" s="7">
        <v>3.0</v>
      </c>
      <c r="M3" s="7">
        <v>2.0</v>
      </c>
      <c r="N3" s="7">
        <v>4.0</v>
      </c>
      <c r="O3" s="7">
        <v>2.0</v>
      </c>
      <c r="P3" s="7">
        <v>5.0</v>
      </c>
      <c r="Q3" s="7">
        <v>4.0</v>
      </c>
      <c r="R3" s="7">
        <v>5.0</v>
      </c>
      <c r="S3" s="7">
        <v>4.0</v>
      </c>
      <c r="T3" s="7">
        <v>5.0</v>
      </c>
      <c r="U3" s="7">
        <v>3.0</v>
      </c>
      <c r="V3" s="7">
        <v>5.0</v>
      </c>
      <c r="W3" s="7">
        <v>1.0</v>
      </c>
      <c r="X3" s="7">
        <v>3.0</v>
      </c>
      <c r="Y3" s="7">
        <v>1.0</v>
      </c>
      <c r="Z3" s="7">
        <v>1.0</v>
      </c>
      <c r="AA3" s="7">
        <v>1.0</v>
      </c>
      <c r="AB3" s="7">
        <v>1.0</v>
      </c>
    </row>
    <row r="4" ht="22.5" customHeight="1">
      <c r="A4" s="5">
        <v>45929.417294652776</v>
      </c>
      <c r="B4" s="6">
        <v>0.0</v>
      </c>
      <c r="C4" s="7" t="s">
        <v>34</v>
      </c>
      <c r="D4" s="7">
        <v>2.23443031E8</v>
      </c>
      <c r="E4" s="7" t="s">
        <v>35</v>
      </c>
      <c r="F4" s="7" t="s">
        <v>36</v>
      </c>
      <c r="G4" s="7">
        <v>1.0</v>
      </c>
      <c r="H4" s="7">
        <v>2.0</v>
      </c>
      <c r="I4" s="7">
        <v>3.0</v>
      </c>
      <c r="J4" s="7">
        <v>4.0</v>
      </c>
      <c r="K4" s="7">
        <v>4.0</v>
      </c>
      <c r="L4" s="7">
        <v>4.0</v>
      </c>
      <c r="M4" s="7">
        <v>3.0</v>
      </c>
      <c r="N4" s="7">
        <v>3.0</v>
      </c>
      <c r="O4" s="7">
        <v>4.0</v>
      </c>
      <c r="P4" s="7">
        <v>3.0</v>
      </c>
      <c r="Q4" s="7">
        <v>4.0</v>
      </c>
      <c r="R4" s="7">
        <v>5.0</v>
      </c>
      <c r="S4" s="7">
        <v>4.0</v>
      </c>
      <c r="T4" s="7">
        <v>5.0</v>
      </c>
      <c r="U4" s="7">
        <v>3.0</v>
      </c>
      <c r="V4" s="7">
        <v>4.0</v>
      </c>
      <c r="W4" s="7">
        <v>2.0</v>
      </c>
      <c r="X4" s="7">
        <v>2.0</v>
      </c>
      <c r="Y4" s="7">
        <v>2.0</v>
      </c>
      <c r="Z4" s="7">
        <v>2.0</v>
      </c>
      <c r="AA4" s="7">
        <v>3.0</v>
      </c>
      <c r="AB4" s="7">
        <v>4.0</v>
      </c>
    </row>
    <row r="5" ht="22.5" customHeight="1">
      <c r="A5" s="2">
        <v>45922.62244925926</v>
      </c>
      <c r="B5" s="3">
        <v>0.0</v>
      </c>
      <c r="C5" s="4" t="s">
        <v>37</v>
      </c>
      <c r="D5" s="4">
        <v>2.23442038E8</v>
      </c>
      <c r="E5" s="4" t="s">
        <v>35</v>
      </c>
      <c r="F5" s="4" t="s">
        <v>38</v>
      </c>
      <c r="G5" s="4">
        <v>2.0</v>
      </c>
      <c r="H5" s="4">
        <v>5.0</v>
      </c>
      <c r="I5" s="4">
        <v>5.0</v>
      </c>
      <c r="J5" s="4">
        <v>5.0</v>
      </c>
      <c r="K5" s="4">
        <v>5.0</v>
      </c>
      <c r="L5" s="4">
        <v>3.0</v>
      </c>
      <c r="M5" s="4">
        <v>5.0</v>
      </c>
      <c r="N5" s="4">
        <v>4.0</v>
      </c>
      <c r="O5" s="4">
        <v>5.0</v>
      </c>
      <c r="P5" s="4">
        <v>1.0</v>
      </c>
      <c r="Q5" s="4">
        <v>5.0</v>
      </c>
      <c r="R5" s="4">
        <v>5.0</v>
      </c>
      <c r="S5" s="4">
        <v>5.0</v>
      </c>
      <c r="T5" s="4">
        <v>5.0</v>
      </c>
      <c r="U5" s="4">
        <v>4.0</v>
      </c>
      <c r="V5" s="4">
        <v>5.0</v>
      </c>
      <c r="W5" s="4">
        <v>1.0</v>
      </c>
      <c r="X5" s="4">
        <v>4.0</v>
      </c>
      <c r="Y5" s="4">
        <v>2.0</v>
      </c>
      <c r="Z5" s="4">
        <v>3.0</v>
      </c>
      <c r="AA5" s="4">
        <v>4.0</v>
      </c>
      <c r="AB5" s="4">
        <v>3.0</v>
      </c>
    </row>
    <row r="6" ht="22.5" customHeight="1">
      <c r="A6" s="2">
        <v>45923.852930497684</v>
      </c>
      <c r="B6" s="3">
        <v>0.0</v>
      </c>
      <c r="C6" s="4" t="s">
        <v>39</v>
      </c>
      <c r="D6" s="4">
        <v>2.2533106E8</v>
      </c>
      <c r="E6" s="4" t="s">
        <v>32</v>
      </c>
      <c r="F6" s="4" t="s">
        <v>40</v>
      </c>
      <c r="G6" s="4">
        <v>2.0</v>
      </c>
      <c r="H6" s="4">
        <v>2.0</v>
      </c>
      <c r="I6" s="4">
        <v>3.0</v>
      </c>
      <c r="J6" s="4">
        <v>5.0</v>
      </c>
      <c r="K6" s="4">
        <v>5.0</v>
      </c>
      <c r="L6" s="4">
        <v>3.0</v>
      </c>
      <c r="M6" s="4">
        <v>4.0</v>
      </c>
      <c r="N6" s="4">
        <v>2.0</v>
      </c>
      <c r="O6" s="4">
        <v>5.0</v>
      </c>
      <c r="P6" s="4">
        <v>3.0</v>
      </c>
      <c r="Q6" s="4">
        <v>5.0</v>
      </c>
      <c r="R6" s="4">
        <v>5.0</v>
      </c>
      <c r="S6" s="4">
        <v>1.0</v>
      </c>
      <c r="T6" s="4">
        <v>5.0</v>
      </c>
      <c r="U6" s="4">
        <v>3.0</v>
      </c>
      <c r="V6" s="4">
        <v>4.0</v>
      </c>
      <c r="W6" s="4">
        <v>4.0</v>
      </c>
      <c r="X6" s="4">
        <v>1.0</v>
      </c>
      <c r="Y6" s="4">
        <v>2.0</v>
      </c>
      <c r="Z6" s="4">
        <v>4.0</v>
      </c>
      <c r="AA6" s="4">
        <v>5.0</v>
      </c>
      <c r="AB6" s="4">
        <v>3.0</v>
      </c>
    </row>
    <row r="7" ht="22.5" customHeight="1">
      <c r="A7" s="2">
        <v>45924.412067916666</v>
      </c>
      <c r="B7" s="3">
        <v>0.0</v>
      </c>
      <c r="C7" s="4" t="s">
        <v>41</v>
      </c>
      <c r="D7" s="4">
        <v>2.23443007E8</v>
      </c>
      <c r="E7" s="4" t="s">
        <v>35</v>
      </c>
      <c r="F7" s="4" t="s">
        <v>42</v>
      </c>
      <c r="G7" s="4">
        <v>2.0</v>
      </c>
      <c r="H7" s="4">
        <v>4.0</v>
      </c>
      <c r="I7" s="4">
        <v>3.0</v>
      </c>
      <c r="J7" s="4">
        <v>3.0</v>
      </c>
      <c r="K7" s="4">
        <v>4.0</v>
      </c>
      <c r="L7" s="4">
        <v>4.0</v>
      </c>
      <c r="M7" s="4">
        <v>4.0</v>
      </c>
      <c r="N7" s="4">
        <v>4.0</v>
      </c>
      <c r="O7" s="4">
        <v>4.0</v>
      </c>
      <c r="P7" s="4">
        <v>4.0</v>
      </c>
      <c r="Q7" s="4">
        <v>4.0</v>
      </c>
      <c r="R7" s="4">
        <v>4.0</v>
      </c>
      <c r="S7" s="4">
        <v>3.0</v>
      </c>
      <c r="T7" s="4">
        <v>3.0</v>
      </c>
      <c r="U7" s="4">
        <v>2.0</v>
      </c>
      <c r="V7" s="4">
        <v>3.0</v>
      </c>
      <c r="W7" s="4">
        <v>4.0</v>
      </c>
      <c r="X7" s="4">
        <v>4.0</v>
      </c>
      <c r="Y7" s="4">
        <v>4.0</v>
      </c>
      <c r="Z7" s="4">
        <v>3.0</v>
      </c>
      <c r="AA7" s="4">
        <v>3.0</v>
      </c>
      <c r="AB7" s="4">
        <v>3.0</v>
      </c>
    </row>
    <row r="8" ht="22.5" customHeight="1">
      <c r="A8" s="5">
        <v>45925.37120434028</v>
      </c>
      <c r="B8" s="6">
        <v>0.0</v>
      </c>
      <c r="C8" s="7" t="s">
        <v>43</v>
      </c>
      <c r="D8" s="7">
        <v>2.23411028E8</v>
      </c>
      <c r="E8" s="7" t="s">
        <v>44</v>
      </c>
      <c r="F8" s="7" t="s">
        <v>45</v>
      </c>
      <c r="G8" s="7">
        <v>2.0</v>
      </c>
      <c r="H8" s="7">
        <v>3.0</v>
      </c>
      <c r="I8" s="7">
        <v>2.0</v>
      </c>
      <c r="J8" s="7">
        <v>3.0</v>
      </c>
      <c r="K8" s="7">
        <v>3.0</v>
      </c>
      <c r="L8" s="7">
        <v>3.0</v>
      </c>
      <c r="M8" s="7">
        <v>4.0</v>
      </c>
      <c r="N8" s="7">
        <v>4.0</v>
      </c>
      <c r="O8" s="7">
        <v>4.0</v>
      </c>
      <c r="P8" s="7">
        <v>4.0</v>
      </c>
      <c r="Q8" s="7">
        <v>3.0</v>
      </c>
      <c r="R8" s="7">
        <v>2.0</v>
      </c>
      <c r="S8" s="7">
        <v>2.0</v>
      </c>
      <c r="T8" s="7">
        <v>4.0</v>
      </c>
      <c r="U8" s="7">
        <v>4.0</v>
      </c>
      <c r="V8" s="7">
        <v>5.0</v>
      </c>
      <c r="W8" s="7">
        <v>2.0</v>
      </c>
      <c r="X8" s="7">
        <v>2.0</v>
      </c>
      <c r="Y8" s="7">
        <v>3.0</v>
      </c>
      <c r="Z8" s="7">
        <v>2.0</v>
      </c>
      <c r="AA8" s="7">
        <v>1.0</v>
      </c>
      <c r="AB8" s="7">
        <v>2.0</v>
      </c>
    </row>
    <row r="9" ht="22.5" customHeight="1">
      <c r="A9" s="5">
        <v>45926.34062446759</v>
      </c>
      <c r="B9" s="6">
        <v>0.0</v>
      </c>
      <c r="C9" s="7" t="s">
        <v>46</v>
      </c>
      <c r="D9" s="7">
        <v>2.23331039E8</v>
      </c>
      <c r="E9" s="7" t="s">
        <v>32</v>
      </c>
      <c r="F9" s="7" t="s">
        <v>47</v>
      </c>
      <c r="G9" s="7">
        <v>2.0</v>
      </c>
      <c r="H9" s="7">
        <v>1.0</v>
      </c>
      <c r="I9" s="7">
        <v>2.0</v>
      </c>
      <c r="J9" s="7">
        <v>2.0</v>
      </c>
      <c r="K9" s="7">
        <v>5.0</v>
      </c>
      <c r="L9" s="7">
        <v>1.0</v>
      </c>
      <c r="M9" s="7">
        <v>2.0</v>
      </c>
      <c r="N9" s="7">
        <v>2.0</v>
      </c>
      <c r="O9" s="7">
        <v>5.0</v>
      </c>
      <c r="P9" s="7">
        <v>2.0</v>
      </c>
      <c r="Q9" s="7">
        <v>5.0</v>
      </c>
      <c r="R9" s="7">
        <v>5.0</v>
      </c>
      <c r="S9" s="7">
        <v>5.0</v>
      </c>
      <c r="T9" s="7">
        <v>5.0</v>
      </c>
      <c r="U9" s="7">
        <v>5.0</v>
      </c>
      <c r="V9" s="7">
        <v>5.0</v>
      </c>
      <c r="W9" s="7">
        <v>1.0</v>
      </c>
      <c r="X9" s="7">
        <v>1.0</v>
      </c>
      <c r="Y9" s="7">
        <v>1.0</v>
      </c>
      <c r="Z9" s="7">
        <v>1.0</v>
      </c>
      <c r="AA9" s="7">
        <v>1.0</v>
      </c>
      <c r="AB9" s="7">
        <v>1.0</v>
      </c>
    </row>
    <row r="10" ht="22.5" customHeight="1">
      <c r="A10" s="5">
        <v>45926.401916284725</v>
      </c>
      <c r="B10" s="6">
        <v>0.0</v>
      </c>
      <c r="C10" s="7" t="s">
        <v>48</v>
      </c>
      <c r="D10" s="7">
        <v>2.23331031E8</v>
      </c>
      <c r="E10" s="7" t="s">
        <v>32</v>
      </c>
      <c r="F10" s="8" t="s">
        <v>49</v>
      </c>
      <c r="G10" s="7">
        <v>2.0</v>
      </c>
      <c r="H10" s="7">
        <v>5.0</v>
      </c>
      <c r="I10" s="7">
        <v>4.0</v>
      </c>
      <c r="J10" s="7">
        <v>3.0</v>
      </c>
      <c r="K10" s="7">
        <v>3.0</v>
      </c>
      <c r="L10" s="7">
        <v>5.0</v>
      </c>
      <c r="M10" s="7">
        <v>5.0</v>
      </c>
      <c r="N10" s="7">
        <v>3.0</v>
      </c>
      <c r="O10" s="7">
        <v>3.0</v>
      </c>
      <c r="P10" s="7">
        <v>4.0</v>
      </c>
      <c r="Q10" s="7">
        <v>2.0</v>
      </c>
      <c r="R10" s="7">
        <v>3.0</v>
      </c>
      <c r="S10" s="7">
        <v>3.0</v>
      </c>
      <c r="T10" s="7">
        <v>5.0</v>
      </c>
      <c r="U10" s="7">
        <v>2.0</v>
      </c>
      <c r="V10" s="7">
        <v>5.0</v>
      </c>
      <c r="W10" s="7">
        <v>2.0</v>
      </c>
      <c r="X10" s="7">
        <v>4.0</v>
      </c>
      <c r="Y10" s="7">
        <v>3.0</v>
      </c>
      <c r="Z10" s="7">
        <v>3.0</v>
      </c>
      <c r="AA10" s="7">
        <v>2.0</v>
      </c>
      <c r="AB10" s="7">
        <v>2.0</v>
      </c>
    </row>
    <row r="11" ht="22.5" customHeight="1">
      <c r="A11" s="2">
        <v>45924.67771833333</v>
      </c>
      <c r="B11" s="3">
        <v>0.0</v>
      </c>
      <c r="C11" s="4" t="s">
        <v>50</v>
      </c>
      <c r="D11" s="4">
        <v>2.2344307E8</v>
      </c>
      <c r="E11" s="4" t="s">
        <v>35</v>
      </c>
      <c r="F11" s="4" t="s">
        <v>51</v>
      </c>
      <c r="G11" s="4">
        <v>3.0</v>
      </c>
      <c r="H11" s="4">
        <v>3.0</v>
      </c>
      <c r="I11" s="4">
        <v>5.0</v>
      </c>
      <c r="J11" s="4">
        <v>3.0</v>
      </c>
      <c r="K11" s="4">
        <v>5.0</v>
      </c>
      <c r="L11" s="4">
        <v>4.0</v>
      </c>
      <c r="M11" s="4">
        <v>5.0</v>
      </c>
      <c r="N11" s="4">
        <v>5.0</v>
      </c>
      <c r="O11" s="4">
        <v>4.0</v>
      </c>
      <c r="P11" s="4">
        <v>4.0</v>
      </c>
      <c r="Q11" s="4">
        <v>5.0</v>
      </c>
      <c r="R11" s="4">
        <v>5.0</v>
      </c>
      <c r="S11" s="4">
        <v>5.0</v>
      </c>
      <c r="T11" s="4">
        <v>5.0</v>
      </c>
      <c r="U11" s="4">
        <v>5.0</v>
      </c>
      <c r="V11" s="4">
        <v>5.0</v>
      </c>
      <c r="W11" s="4">
        <v>5.0</v>
      </c>
      <c r="X11" s="4">
        <v>5.0</v>
      </c>
      <c r="Y11" s="4">
        <v>5.0</v>
      </c>
      <c r="Z11" s="4">
        <v>5.0</v>
      </c>
      <c r="AA11" s="4">
        <v>5.0</v>
      </c>
      <c r="AB11" s="4">
        <v>5.0</v>
      </c>
    </row>
    <row r="12" ht="22.5" customHeight="1">
      <c r="A12" s="5">
        <v>45926.45243092593</v>
      </c>
      <c r="B12" s="6">
        <v>0.0</v>
      </c>
      <c r="C12" s="7" t="s">
        <v>52</v>
      </c>
      <c r="D12" s="7">
        <v>2.23331029E8</v>
      </c>
      <c r="E12" s="7" t="s">
        <v>32</v>
      </c>
      <c r="F12" s="8" t="s">
        <v>49</v>
      </c>
      <c r="G12" s="7">
        <v>3.0</v>
      </c>
      <c r="H12" s="7">
        <v>3.0</v>
      </c>
      <c r="I12" s="7">
        <v>3.0</v>
      </c>
      <c r="J12" s="7">
        <v>4.0</v>
      </c>
      <c r="K12" s="7">
        <v>5.0</v>
      </c>
      <c r="L12" s="7">
        <v>3.0</v>
      </c>
      <c r="M12" s="7">
        <v>4.0</v>
      </c>
      <c r="N12" s="7">
        <v>3.0</v>
      </c>
      <c r="O12" s="7">
        <v>5.0</v>
      </c>
      <c r="P12" s="7">
        <v>4.0</v>
      </c>
      <c r="Q12" s="7">
        <v>4.0</v>
      </c>
      <c r="R12" s="7">
        <v>5.0</v>
      </c>
      <c r="S12" s="7">
        <v>5.0</v>
      </c>
      <c r="T12" s="7">
        <v>4.0</v>
      </c>
      <c r="U12" s="7">
        <v>4.0</v>
      </c>
      <c r="V12" s="7">
        <v>2.0</v>
      </c>
      <c r="W12" s="7">
        <v>3.0</v>
      </c>
      <c r="X12" s="7">
        <v>3.0</v>
      </c>
      <c r="Y12" s="7">
        <v>3.0</v>
      </c>
      <c r="Z12" s="7">
        <v>3.0</v>
      </c>
      <c r="AA12" s="7">
        <v>3.0</v>
      </c>
      <c r="AB12" s="7">
        <v>5.0</v>
      </c>
    </row>
    <row r="13" ht="22.5" customHeight="1">
      <c r="A13" s="5">
        <v>45926.467847569445</v>
      </c>
      <c r="B13" s="6">
        <v>0.0</v>
      </c>
      <c r="C13" s="7" t="s">
        <v>53</v>
      </c>
      <c r="D13" s="7">
        <v>2.23412014E8</v>
      </c>
      <c r="E13" s="7" t="s">
        <v>44</v>
      </c>
      <c r="F13" s="7" t="s">
        <v>54</v>
      </c>
      <c r="G13" s="7">
        <v>3.0</v>
      </c>
      <c r="H13" s="7">
        <v>3.0</v>
      </c>
      <c r="I13" s="7">
        <v>3.0</v>
      </c>
      <c r="J13" s="7">
        <v>3.0</v>
      </c>
      <c r="K13" s="7">
        <v>3.0</v>
      </c>
      <c r="L13" s="7">
        <v>2.0</v>
      </c>
      <c r="M13" s="7">
        <v>2.0</v>
      </c>
      <c r="N13" s="7">
        <v>3.0</v>
      </c>
      <c r="O13" s="7">
        <v>3.0</v>
      </c>
      <c r="P13" s="7">
        <v>4.0</v>
      </c>
      <c r="Q13" s="7">
        <v>5.0</v>
      </c>
      <c r="R13" s="7">
        <v>5.0</v>
      </c>
      <c r="S13" s="7">
        <v>5.0</v>
      </c>
      <c r="T13" s="7">
        <v>4.0</v>
      </c>
      <c r="U13" s="7">
        <v>4.0</v>
      </c>
      <c r="V13" s="7">
        <v>3.0</v>
      </c>
      <c r="W13" s="7">
        <v>1.0</v>
      </c>
      <c r="X13" s="7">
        <v>5.0</v>
      </c>
      <c r="Y13" s="7">
        <v>4.0</v>
      </c>
      <c r="Z13" s="7">
        <v>1.0</v>
      </c>
      <c r="AA13" s="7">
        <v>1.0</v>
      </c>
      <c r="AB13" s="7">
        <v>5.0</v>
      </c>
    </row>
    <row r="14" ht="22.5" customHeight="1">
      <c r="A14" s="5">
        <v>45926.474704085645</v>
      </c>
      <c r="B14" s="6">
        <v>0.0</v>
      </c>
      <c r="C14" s="7" t="s">
        <v>55</v>
      </c>
      <c r="D14" s="7">
        <v>2.23412002E8</v>
      </c>
      <c r="E14" s="7" t="s">
        <v>44</v>
      </c>
      <c r="F14" s="7" t="s">
        <v>54</v>
      </c>
      <c r="G14" s="7">
        <v>3.0</v>
      </c>
      <c r="H14" s="7">
        <v>5.0</v>
      </c>
      <c r="I14" s="7">
        <v>1.0</v>
      </c>
      <c r="J14" s="7">
        <v>5.0</v>
      </c>
      <c r="K14" s="7">
        <v>5.0</v>
      </c>
      <c r="L14" s="7">
        <v>3.0</v>
      </c>
      <c r="M14" s="7">
        <v>5.0</v>
      </c>
      <c r="N14" s="7">
        <v>5.0</v>
      </c>
      <c r="O14" s="7">
        <v>2.0</v>
      </c>
      <c r="P14" s="7">
        <v>5.0</v>
      </c>
      <c r="Q14" s="7">
        <v>5.0</v>
      </c>
      <c r="R14" s="7">
        <v>2.0</v>
      </c>
      <c r="S14" s="7">
        <v>2.0</v>
      </c>
      <c r="T14" s="7">
        <v>1.0</v>
      </c>
      <c r="U14" s="7">
        <v>3.0</v>
      </c>
      <c r="V14" s="7">
        <v>1.0</v>
      </c>
      <c r="W14" s="7">
        <v>1.0</v>
      </c>
      <c r="X14" s="7">
        <v>1.0</v>
      </c>
      <c r="Y14" s="7">
        <v>5.0</v>
      </c>
      <c r="Z14" s="7">
        <v>1.0</v>
      </c>
      <c r="AA14" s="7">
        <v>1.0</v>
      </c>
      <c r="AB14" s="7">
        <v>5.0</v>
      </c>
    </row>
    <row r="15" ht="22.5" customHeight="1">
      <c r="A15" s="5">
        <v>45928.60510847223</v>
      </c>
      <c r="B15" s="6">
        <v>0.0</v>
      </c>
      <c r="C15" s="7" t="s">
        <v>56</v>
      </c>
      <c r="D15" s="7">
        <v>2.24421001E8</v>
      </c>
      <c r="E15" s="7" t="s">
        <v>29</v>
      </c>
      <c r="F15" s="7" t="s">
        <v>57</v>
      </c>
      <c r="G15" s="7">
        <v>3.0</v>
      </c>
      <c r="H15" s="7">
        <v>1.0</v>
      </c>
      <c r="I15" s="7">
        <v>5.0</v>
      </c>
      <c r="J15" s="7">
        <v>4.0</v>
      </c>
      <c r="K15" s="7">
        <v>4.0</v>
      </c>
      <c r="L15" s="7">
        <v>2.0</v>
      </c>
      <c r="M15" s="7">
        <v>3.0</v>
      </c>
      <c r="N15" s="7">
        <v>2.0</v>
      </c>
      <c r="O15" s="7">
        <v>4.0</v>
      </c>
      <c r="P15" s="7">
        <v>3.0</v>
      </c>
      <c r="Q15" s="7">
        <v>5.0</v>
      </c>
      <c r="R15" s="7">
        <v>3.0</v>
      </c>
      <c r="S15" s="7">
        <v>4.0</v>
      </c>
      <c r="T15" s="7">
        <v>4.0</v>
      </c>
      <c r="U15" s="7">
        <v>5.0</v>
      </c>
      <c r="V15" s="7">
        <v>5.0</v>
      </c>
      <c r="W15" s="7">
        <v>4.0</v>
      </c>
      <c r="X15" s="7">
        <v>5.0</v>
      </c>
      <c r="Y15" s="7">
        <v>4.0</v>
      </c>
      <c r="Z15" s="7">
        <v>5.0</v>
      </c>
      <c r="AA15" s="7">
        <v>1.0</v>
      </c>
      <c r="AB15" s="7">
        <v>5.0</v>
      </c>
    </row>
    <row r="16" ht="22.5" customHeight="1">
      <c r="A16" s="5">
        <v>45928.74183946759</v>
      </c>
      <c r="B16" s="6">
        <v>0.0</v>
      </c>
      <c r="C16" s="7" t="s">
        <v>58</v>
      </c>
      <c r="D16" s="7">
        <v>2.23443029E8</v>
      </c>
      <c r="E16" s="7" t="s">
        <v>35</v>
      </c>
      <c r="F16" s="7" t="s">
        <v>36</v>
      </c>
      <c r="G16" s="7">
        <v>3.0</v>
      </c>
      <c r="H16" s="7">
        <v>4.0</v>
      </c>
      <c r="I16" s="7">
        <v>3.0</v>
      </c>
      <c r="J16" s="7">
        <v>3.0</v>
      </c>
      <c r="K16" s="7">
        <v>4.0</v>
      </c>
      <c r="L16" s="7">
        <v>3.0</v>
      </c>
      <c r="M16" s="7">
        <v>4.0</v>
      </c>
      <c r="N16" s="7">
        <v>4.0</v>
      </c>
      <c r="O16" s="7">
        <v>4.0</v>
      </c>
      <c r="P16" s="7">
        <v>3.0</v>
      </c>
      <c r="Q16" s="7">
        <v>3.0</v>
      </c>
      <c r="R16" s="7">
        <v>4.0</v>
      </c>
      <c r="S16" s="7">
        <v>5.0</v>
      </c>
      <c r="T16" s="7">
        <v>2.0</v>
      </c>
      <c r="U16" s="7">
        <v>3.0</v>
      </c>
      <c r="V16" s="7">
        <v>4.0</v>
      </c>
      <c r="W16" s="7">
        <v>3.0</v>
      </c>
      <c r="X16" s="7">
        <v>3.0</v>
      </c>
      <c r="Y16" s="7">
        <v>4.0</v>
      </c>
      <c r="Z16" s="7">
        <v>5.0</v>
      </c>
      <c r="AA16" s="7">
        <v>4.0</v>
      </c>
      <c r="AB16" s="7">
        <v>3.0</v>
      </c>
    </row>
    <row r="17" ht="22.5" customHeight="1">
      <c r="A17" s="2">
        <v>45924.681936099536</v>
      </c>
      <c r="B17" s="3">
        <v>0.0</v>
      </c>
      <c r="C17" s="4" t="s">
        <v>59</v>
      </c>
      <c r="D17" s="4">
        <v>2.24442046E8</v>
      </c>
      <c r="E17" s="4" t="s">
        <v>35</v>
      </c>
      <c r="F17" s="4" t="s">
        <v>60</v>
      </c>
      <c r="G17" s="4">
        <v>4.0</v>
      </c>
      <c r="H17" s="4">
        <v>3.0</v>
      </c>
      <c r="I17" s="4">
        <v>5.0</v>
      </c>
      <c r="J17" s="4">
        <v>3.0</v>
      </c>
      <c r="K17" s="4">
        <v>4.0</v>
      </c>
      <c r="L17" s="4">
        <v>2.0</v>
      </c>
      <c r="M17" s="4">
        <v>5.0</v>
      </c>
      <c r="N17" s="4">
        <v>4.0</v>
      </c>
      <c r="O17" s="4">
        <v>3.0</v>
      </c>
      <c r="P17" s="4">
        <v>3.0</v>
      </c>
      <c r="Q17" s="4">
        <v>3.0</v>
      </c>
      <c r="R17" s="4">
        <v>5.0</v>
      </c>
      <c r="S17" s="4">
        <v>5.0</v>
      </c>
      <c r="T17" s="4">
        <v>3.0</v>
      </c>
      <c r="U17" s="4">
        <v>3.0</v>
      </c>
      <c r="V17" s="4">
        <v>5.0</v>
      </c>
      <c r="W17" s="4">
        <v>4.0</v>
      </c>
      <c r="X17" s="4">
        <v>2.0</v>
      </c>
      <c r="Y17" s="4">
        <v>3.0</v>
      </c>
      <c r="Z17" s="4">
        <v>3.0</v>
      </c>
      <c r="AA17" s="4">
        <v>5.0</v>
      </c>
      <c r="AB17" s="4">
        <v>4.0</v>
      </c>
    </row>
    <row r="18" ht="22.5" customHeight="1">
      <c r="A18" s="2">
        <v>45924.70582192129</v>
      </c>
      <c r="B18" s="3">
        <v>0.0</v>
      </c>
      <c r="C18" s="4" t="s">
        <v>61</v>
      </c>
      <c r="D18" s="4">
        <v>2.24331029E8</v>
      </c>
      <c r="E18" s="4" t="s">
        <v>29</v>
      </c>
      <c r="F18" s="4" t="s">
        <v>62</v>
      </c>
      <c r="G18" s="4">
        <v>4.0</v>
      </c>
      <c r="H18" s="4">
        <v>3.0</v>
      </c>
      <c r="I18" s="4">
        <v>5.0</v>
      </c>
      <c r="J18" s="4">
        <v>2.0</v>
      </c>
      <c r="K18" s="4">
        <v>3.0</v>
      </c>
      <c r="L18" s="4">
        <v>3.0</v>
      </c>
      <c r="M18" s="4">
        <v>5.0</v>
      </c>
      <c r="N18" s="4">
        <v>3.0</v>
      </c>
      <c r="O18" s="4">
        <v>4.0</v>
      </c>
      <c r="P18" s="4">
        <v>4.0</v>
      </c>
      <c r="Q18" s="4">
        <v>3.0</v>
      </c>
      <c r="R18" s="4">
        <v>4.0</v>
      </c>
      <c r="S18" s="4">
        <v>4.0</v>
      </c>
      <c r="T18" s="4">
        <v>3.0</v>
      </c>
      <c r="U18" s="4">
        <v>4.0</v>
      </c>
      <c r="V18" s="4">
        <v>2.0</v>
      </c>
      <c r="W18" s="4">
        <v>4.0</v>
      </c>
      <c r="X18" s="4">
        <v>3.0</v>
      </c>
      <c r="Y18" s="4">
        <v>3.0</v>
      </c>
      <c r="Z18" s="4">
        <v>3.0</v>
      </c>
      <c r="AA18" s="4">
        <v>2.0</v>
      </c>
      <c r="AB18" s="4">
        <v>5.0</v>
      </c>
    </row>
    <row r="19" ht="22.5" customHeight="1">
      <c r="A19" s="5">
        <v>45925.38411086806</v>
      </c>
      <c r="B19" s="6">
        <v>0.0</v>
      </c>
      <c r="C19" s="7" t="s">
        <v>63</v>
      </c>
      <c r="D19" s="7">
        <v>2.2344301E8</v>
      </c>
      <c r="E19" s="7" t="s">
        <v>35</v>
      </c>
      <c r="F19" s="7" t="s">
        <v>42</v>
      </c>
      <c r="G19" s="7">
        <v>4.0</v>
      </c>
      <c r="H19" s="7">
        <v>3.0</v>
      </c>
      <c r="I19" s="7">
        <v>5.0</v>
      </c>
      <c r="J19" s="7">
        <v>5.0</v>
      </c>
      <c r="K19" s="7">
        <v>5.0</v>
      </c>
      <c r="L19" s="7">
        <v>1.0</v>
      </c>
      <c r="M19" s="7">
        <v>5.0</v>
      </c>
      <c r="N19" s="7">
        <v>5.0</v>
      </c>
      <c r="O19" s="7">
        <v>4.0</v>
      </c>
      <c r="P19" s="7">
        <v>5.0</v>
      </c>
      <c r="Q19" s="7">
        <v>4.0</v>
      </c>
      <c r="R19" s="7">
        <v>3.0</v>
      </c>
      <c r="S19" s="7">
        <v>5.0</v>
      </c>
      <c r="T19" s="7">
        <v>5.0</v>
      </c>
      <c r="U19" s="7">
        <v>3.0</v>
      </c>
      <c r="V19" s="7">
        <v>5.0</v>
      </c>
      <c r="W19" s="7">
        <v>2.0</v>
      </c>
      <c r="X19" s="7">
        <v>1.0</v>
      </c>
      <c r="Y19" s="7">
        <v>1.0</v>
      </c>
      <c r="Z19" s="7">
        <v>1.0</v>
      </c>
      <c r="AA19" s="7">
        <v>1.0</v>
      </c>
      <c r="AB19" s="7">
        <v>3.0</v>
      </c>
    </row>
    <row r="20" ht="22.5" customHeight="1">
      <c r="A20" s="5">
        <v>45928.60985883102</v>
      </c>
      <c r="B20" s="6">
        <v>0.0</v>
      </c>
      <c r="C20" s="7" t="s">
        <v>64</v>
      </c>
      <c r="D20" s="7">
        <v>2.24421027E8</v>
      </c>
      <c r="E20" s="7" t="s">
        <v>29</v>
      </c>
      <c r="F20" s="7" t="s">
        <v>65</v>
      </c>
      <c r="G20" s="7">
        <v>4.0</v>
      </c>
      <c r="H20" s="7">
        <v>5.0</v>
      </c>
      <c r="I20" s="7">
        <v>3.0</v>
      </c>
      <c r="J20" s="7">
        <v>5.0</v>
      </c>
      <c r="K20" s="7">
        <v>2.0</v>
      </c>
      <c r="L20" s="7">
        <v>2.0</v>
      </c>
      <c r="M20" s="7">
        <v>5.0</v>
      </c>
      <c r="N20" s="7">
        <v>1.0</v>
      </c>
      <c r="O20" s="7">
        <v>5.0</v>
      </c>
      <c r="P20" s="7">
        <v>4.0</v>
      </c>
      <c r="Q20" s="7">
        <v>3.0</v>
      </c>
      <c r="R20" s="7">
        <v>5.0</v>
      </c>
      <c r="S20" s="7">
        <v>3.0</v>
      </c>
      <c r="T20" s="7">
        <v>5.0</v>
      </c>
      <c r="U20" s="7">
        <v>1.0</v>
      </c>
      <c r="V20" s="7">
        <v>3.0</v>
      </c>
      <c r="W20" s="7">
        <v>3.0</v>
      </c>
      <c r="X20" s="7">
        <v>2.0</v>
      </c>
      <c r="Y20" s="7">
        <v>4.0</v>
      </c>
      <c r="Z20" s="7">
        <v>3.0</v>
      </c>
      <c r="AA20" s="7">
        <v>1.0</v>
      </c>
      <c r="AB20" s="7">
        <v>2.0</v>
      </c>
    </row>
    <row r="21" ht="22.5" customHeight="1">
      <c r="A21" s="5">
        <v>45929.45930084491</v>
      </c>
      <c r="B21" s="6">
        <v>0.0</v>
      </c>
      <c r="C21" s="7" t="s">
        <v>66</v>
      </c>
      <c r="D21" s="7">
        <v>2.23443014E8</v>
      </c>
      <c r="E21" s="7" t="s">
        <v>35</v>
      </c>
      <c r="F21" s="7" t="s">
        <v>67</v>
      </c>
      <c r="G21" s="7">
        <v>4.0</v>
      </c>
      <c r="H21" s="7">
        <v>1.0</v>
      </c>
      <c r="I21" s="7">
        <v>5.0</v>
      </c>
      <c r="J21" s="7">
        <v>5.0</v>
      </c>
      <c r="K21" s="7">
        <v>1.0</v>
      </c>
      <c r="L21" s="7">
        <v>5.0</v>
      </c>
      <c r="M21" s="7">
        <v>5.0</v>
      </c>
      <c r="N21" s="7">
        <v>1.0</v>
      </c>
      <c r="O21" s="7">
        <v>5.0</v>
      </c>
      <c r="P21" s="7">
        <v>5.0</v>
      </c>
      <c r="Q21" s="7">
        <v>2.0</v>
      </c>
      <c r="R21" s="7">
        <v>5.0</v>
      </c>
      <c r="S21" s="7">
        <v>5.0</v>
      </c>
      <c r="T21" s="7">
        <v>5.0</v>
      </c>
      <c r="U21" s="7">
        <v>1.0</v>
      </c>
      <c r="V21" s="7">
        <v>3.0</v>
      </c>
      <c r="W21" s="7">
        <v>1.0</v>
      </c>
      <c r="X21" s="7">
        <v>2.0</v>
      </c>
      <c r="Y21" s="7">
        <v>1.0</v>
      </c>
      <c r="Z21" s="7">
        <v>5.0</v>
      </c>
      <c r="AA21" s="7">
        <v>4.0</v>
      </c>
      <c r="AB21" s="7">
        <v>5.0</v>
      </c>
    </row>
    <row r="22" ht="22.5" customHeight="1">
      <c r="A22" s="2">
        <v>45922.620697175924</v>
      </c>
      <c r="B22" s="3">
        <v>0.0</v>
      </c>
      <c r="C22" s="4" t="s">
        <v>68</v>
      </c>
      <c r="D22" s="4">
        <v>2.23443009E8</v>
      </c>
      <c r="E22" s="4" t="s">
        <v>35</v>
      </c>
      <c r="F22" s="4" t="s">
        <v>42</v>
      </c>
      <c r="G22" s="4">
        <v>5.0</v>
      </c>
      <c r="H22" s="4">
        <v>3.0</v>
      </c>
      <c r="I22" s="4">
        <v>5.0</v>
      </c>
      <c r="J22" s="4">
        <v>5.0</v>
      </c>
      <c r="K22" s="4">
        <v>5.0</v>
      </c>
      <c r="L22" s="4">
        <v>5.0</v>
      </c>
      <c r="M22" s="4">
        <v>5.0</v>
      </c>
      <c r="N22" s="4">
        <v>4.0</v>
      </c>
      <c r="O22" s="4">
        <v>5.0</v>
      </c>
      <c r="P22" s="4">
        <v>3.0</v>
      </c>
      <c r="Q22" s="4">
        <v>5.0</v>
      </c>
      <c r="R22" s="4">
        <v>4.0</v>
      </c>
      <c r="S22" s="4">
        <v>4.0</v>
      </c>
      <c r="T22" s="4">
        <v>3.0</v>
      </c>
      <c r="U22" s="4">
        <v>3.0</v>
      </c>
      <c r="V22" s="4">
        <v>4.0</v>
      </c>
      <c r="W22" s="4">
        <v>4.0</v>
      </c>
      <c r="X22" s="4">
        <v>3.0</v>
      </c>
      <c r="Y22" s="4">
        <v>3.0</v>
      </c>
      <c r="Z22" s="4">
        <v>3.0</v>
      </c>
      <c r="AA22" s="4">
        <v>3.0</v>
      </c>
      <c r="AB22" s="4">
        <v>3.0</v>
      </c>
    </row>
    <row r="23" ht="22.5" customHeight="1">
      <c r="A23" s="2">
        <v>45922.62827148148</v>
      </c>
      <c r="B23" s="3">
        <v>0.0</v>
      </c>
      <c r="C23" s="4" t="s">
        <v>69</v>
      </c>
      <c r="D23" s="4">
        <v>2.23441037E8</v>
      </c>
      <c r="E23" s="4" t="s">
        <v>35</v>
      </c>
      <c r="F23" s="4" t="s">
        <v>70</v>
      </c>
      <c r="G23" s="4">
        <v>5.0</v>
      </c>
      <c r="H23" s="4">
        <v>2.0</v>
      </c>
      <c r="I23" s="4">
        <v>5.0</v>
      </c>
      <c r="J23" s="4">
        <v>5.0</v>
      </c>
      <c r="K23" s="4">
        <v>3.0</v>
      </c>
      <c r="L23" s="4">
        <v>5.0</v>
      </c>
      <c r="M23" s="4">
        <v>5.0</v>
      </c>
      <c r="N23" s="4">
        <v>3.0</v>
      </c>
      <c r="O23" s="4">
        <v>5.0</v>
      </c>
      <c r="P23" s="4">
        <v>3.0</v>
      </c>
      <c r="Q23" s="4">
        <v>1.0</v>
      </c>
      <c r="R23" s="4">
        <v>5.0</v>
      </c>
      <c r="S23" s="4">
        <v>4.0</v>
      </c>
      <c r="T23" s="4">
        <v>5.0</v>
      </c>
      <c r="U23" s="4">
        <v>4.0</v>
      </c>
      <c r="V23" s="4">
        <v>5.0</v>
      </c>
      <c r="W23" s="4">
        <v>5.0</v>
      </c>
      <c r="X23" s="4">
        <v>1.0</v>
      </c>
      <c r="Y23" s="4">
        <v>1.0</v>
      </c>
      <c r="Z23" s="4">
        <v>1.0</v>
      </c>
      <c r="AA23" s="4">
        <v>5.0</v>
      </c>
      <c r="AB23" s="4">
        <v>3.0</v>
      </c>
    </row>
    <row r="24" ht="22.5" customHeight="1">
      <c r="A24" s="2">
        <v>45922.63192837963</v>
      </c>
      <c r="B24" s="3">
        <v>0.0</v>
      </c>
      <c r="C24" s="4" t="s">
        <v>71</v>
      </c>
      <c r="D24" s="4">
        <v>2.23442001E8</v>
      </c>
      <c r="E24" s="4" t="s">
        <v>35</v>
      </c>
      <c r="F24" s="4" t="s">
        <v>72</v>
      </c>
      <c r="G24" s="4">
        <v>5.0</v>
      </c>
      <c r="H24" s="4">
        <v>4.0</v>
      </c>
      <c r="I24" s="4">
        <v>5.0</v>
      </c>
      <c r="J24" s="4">
        <v>5.0</v>
      </c>
      <c r="K24" s="4">
        <v>4.0</v>
      </c>
      <c r="L24" s="4">
        <v>5.0</v>
      </c>
      <c r="M24" s="4">
        <v>5.0</v>
      </c>
      <c r="N24" s="4">
        <v>5.0</v>
      </c>
      <c r="O24" s="4">
        <v>5.0</v>
      </c>
      <c r="P24" s="4">
        <v>5.0</v>
      </c>
      <c r="Q24" s="4">
        <v>5.0</v>
      </c>
      <c r="R24" s="4">
        <v>5.0</v>
      </c>
      <c r="S24" s="4">
        <v>5.0</v>
      </c>
      <c r="T24" s="4">
        <v>5.0</v>
      </c>
      <c r="U24" s="4">
        <v>5.0</v>
      </c>
      <c r="V24" s="4">
        <v>5.0</v>
      </c>
      <c r="W24" s="4">
        <v>5.0</v>
      </c>
      <c r="X24" s="4">
        <v>5.0</v>
      </c>
      <c r="Y24" s="4">
        <v>5.0</v>
      </c>
      <c r="Z24" s="4">
        <v>5.0</v>
      </c>
      <c r="AA24" s="4">
        <v>5.0</v>
      </c>
      <c r="AB24" s="4">
        <v>5.0</v>
      </c>
    </row>
    <row r="25" ht="22.5" customHeight="1">
      <c r="A25" s="2">
        <v>45924.683879398144</v>
      </c>
      <c r="B25" s="3">
        <v>0.0</v>
      </c>
      <c r="C25" s="4" t="s">
        <v>73</v>
      </c>
      <c r="D25" s="4">
        <v>2.24441027E8</v>
      </c>
      <c r="E25" s="4" t="s">
        <v>35</v>
      </c>
      <c r="F25" s="4" t="s">
        <v>74</v>
      </c>
      <c r="G25" s="4">
        <v>5.0</v>
      </c>
      <c r="H25" s="4">
        <v>2.0</v>
      </c>
      <c r="I25" s="4">
        <v>5.0</v>
      </c>
      <c r="J25" s="4">
        <v>3.0</v>
      </c>
      <c r="K25" s="4">
        <v>4.0</v>
      </c>
      <c r="L25" s="4">
        <v>5.0</v>
      </c>
      <c r="M25" s="4">
        <v>5.0</v>
      </c>
      <c r="N25" s="4">
        <v>2.0</v>
      </c>
      <c r="O25" s="4">
        <v>5.0</v>
      </c>
      <c r="P25" s="4">
        <v>2.0</v>
      </c>
      <c r="Q25" s="4">
        <v>3.0</v>
      </c>
      <c r="R25" s="4">
        <v>5.0</v>
      </c>
      <c r="S25" s="4">
        <v>4.0</v>
      </c>
      <c r="T25" s="4">
        <v>5.0</v>
      </c>
      <c r="U25" s="4">
        <v>5.0</v>
      </c>
      <c r="V25" s="4">
        <v>4.0</v>
      </c>
      <c r="W25" s="4">
        <v>3.0</v>
      </c>
      <c r="X25" s="4">
        <v>3.0</v>
      </c>
      <c r="Y25" s="4">
        <v>3.0</v>
      </c>
      <c r="Z25" s="4">
        <v>4.0</v>
      </c>
      <c r="AA25" s="4">
        <v>5.0</v>
      </c>
      <c r="AB25" s="4">
        <v>3.0</v>
      </c>
    </row>
    <row r="26" ht="22.5" customHeight="1">
      <c r="A26" s="2">
        <v>45924.69348462963</v>
      </c>
      <c r="B26" s="3">
        <v>0.0</v>
      </c>
      <c r="C26" s="4" t="s">
        <v>75</v>
      </c>
      <c r="D26" s="4">
        <v>2.24313025E8</v>
      </c>
      <c r="E26" s="4" t="s">
        <v>44</v>
      </c>
      <c r="F26" s="4" t="s">
        <v>76</v>
      </c>
      <c r="G26" s="4">
        <v>5.0</v>
      </c>
      <c r="H26" s="4">
        <v>5.0</v>
      </c>
      <c r="I26" s="4">
        <v>5.0</v>
      </c>
      <c r="J26" s="4">
        <v>5.0</v>
      </c>
      <c r="K26" s="4">
        <v>5.0</v>
      </c>
      <c r="L26" s="4">
        <v>5.0</v>
      </c>
      <c r="M26" s="4">
        <v>5.0</v>
      </c>
      <c r="N26" s="4">
        <v>3.0</v>
      </c>
      <c r="O26" s="4">
        <v>4.0</v>
      </c>
      <c r="P26" s="4">
        <v>3.0</v>
      </c>
      <c r="Q26" s="4">
        <v>3.0</v>
      </c>
      <c r="R26" s="4">
        <v>5.0</v>
      </c>
      <c r="S26" s="4">
        <v>5.0</v>
      </c>
      <c r="T26" s="4">
        <v>5.0</v>
      </c>
      <c r="U26" s="4">
        <v>2.0</v>
      </c>
      <c r="V26" s="4">
        <v>2.0</v>
      </c>
      <c r="W26" s="4">
        <v>5.0</v>
      </c>
      <c r="X26" s="4">
        <v>3.0</v>
      </c>
      <c r="Y26" s="4">
        <v>2.0</v>
      </c>
      <c r="Z26" s="4">
        <v>2.0</v>
      </c>
      <c r="AA26" s="4">
        <v>1.0</v>
      </c>
      <c r="AB26" s="4">
        <v>2.0</v>
      </c>
    </row>
    <row r="27" ht="22.5" customHeight="1">
      <c r="A27" s="2">
        <v>45925.327022453705</v>
      </c>
      <c r="B27" s="3">
        <v>0.0</v>
      </c>
      <c r="C27" s="4" t="s">
        <v>77</v>
      </c>
      <c r="D27" s="4">
        <v>2.23441045E8</v>
      </c>
      <c r="E27" s="4" t="s">
        <v>35</v>
      </c>
      <c r="F27" s="4" t="s">
        <v>70</v>
      </c>
      <c r="G27" s="4">
        <v>5.0</v>
      </c>
      <c r="H27" s="4">
        <v>4.0</v>
      </c>
      <c r="I27" s="4">
        <v>5.0</v>
      </c>
      <c r="J27" s="4">
        <v>3.0</v>
      </c>
      <c r="K27" s="4">
        <v>5.0</v>
      </c>
      <c r="L27" s="4">
        <v>5.0</v>
      </c>
      <c r="M27" s="4">
        <v>5.0</v>
      </c>
      <c r="N27" s="4">
        <v>3.0</v>
      </c>
      <c r="O27" s="4">
        <v>5.0</v>
      </c>
      <c r="P27" s="4">
        <v>5.0</v>
      </c>
      <c r="Q27" s="4">
        <v>3.0</v>
      </c>
      <c r="R27" s="4">
        <v>5.0</v>
      </c>
      <c r="S27" s="4">
        <v>5.0</v>
      </c>
      <c r="T27" s="4">
        <v>5.0</v>
      </c>
      <c r="U27" s="4">
        <v>5.0</v>
      </c>
      <c r="V27" s="4">
        <v>5.0</v>
      </c>
      <c r="W27" s="4">
        <v>3.0</v>
      </c>
      <c r="X27" s="4">
        <v>3.0</v>
      </c>
      <c r="Y27" s="4">
        <v>3.0</v>
      </c>
      <c r="Z27" s="4">
        <v>4.0</v>
      </c>
      <c r="AA27" s="4">
        <v>3.0</v>
      </c>
      <c r="AB27" s="4">
        <v>2.0</v>
      </c>
    </row>
    <row r="28" ht="22.5" customHeight="1">
      <c r="A28" s="5">
        <v>45925.40536945601</v>
      </c>
      <c r="B28" s="6">
        <v>0.0</v>
      </c>
      <c r="C28" s="7" t="s">
        <v>78</v>
      </c>
      <c r="D28" s="7">
        <v>2.23412007E8</v>
      </c>
      <c r="E28" s="7" t="s">
        <v>44</v>
      </c>
      <c r="F28" s="7" t="s">
        <v>79</v>
      </c>
      <c r="G28" s="7">
        <v>5.0</v>
      </c>
      <c r="H28" s="7">
        <v>1.0</v>
      </c>
      <c r="I28" s="7">
        <v>5.0</v>
      </c>
      <c r="J28" s="7">
        <v>5.0</v>
      </c>
      <c r="K28" s="7">
        <v>3.0</v>
      </c>
      <c r="L28" s="7">
        <v>5.0</v>
      </c>
      <c r="M28" s="7">
        <v>5.0</v>
      </c>
      <c r="N28" s="7">
        <v>5.0</v>
      </c>
      <c r="O28" s="7">
        <v>5.0</v>
      </c>
      <c r="P28" s="7">
        <v>5.0</v>
      </c>
      <c r="Q28" s="7">
        <v>5.0</v>
      </c>
      <c r="R28" s="7">
        <v>5.0</v>
      </c>
      <c r="S28" s="7">
        <v>5.0</v>
      </c>
      <c r="T28" s="7">
        <v>5.0</v>
      </c>
      <c r="U28" s="7">
        <v>5.0</v>
      </c>
      <c r="V28" s="7">
        <v>5.0</v>
      </c>
      <c r="W28" s="7">
        <v>1.0</v>
      </c>
      <c r="X28" s="7">
        <v>1.0</v>
      </c>
      <c r="Y28" s="7">
        <v>1.0</v>
      </c>
      <c r="Z28" s="7">
        <v>5.0</v>
      </c>
      <c r="AA28" s="7">
        <v>1.0</v>
      </c>
      <c r="AB28" s="7">
        <v>5.0</v>
      </c>
    </row>
    <row r="29" ht="22.5" customHeight="1">
      <c r="A29" s="5">
        <v>45925.466113703704</v>
      </c>
      <c r="B29" s="6">
        <v>0.0</v>
      </c>
      <c r="C29" s="7" t="s">
        <v>80</v>
      </c>
      <c r="D29" s="7">
        <v>2.23444317E8</v>
      </c>
      <c r="E29" s="7" t="s">
        <v>29</v>
      </c>
      <c r="F29" s="7" t="s">
        <v>81</v>
      </c>
      <c r="G29" s="7">
        <v>5.0</v>
      </c>
      <c r="H29" s="7">
        <v>5.0</v>
      </c>
      <c r="I29" s="7">
        <v>5.0</v>
      </c>
      <c r="J29" s="7">
        <v>3.0</v>
      </c>
      <c r="K29" s="7">
        <v>1.0</v>
      </c>
      <c r="L29" s="7">
        <v>2.0</v>
      </c>
      <c r="M29" s="7">
        <v>2.0</v>
      </c>
      <c r="N29" s="7">
        <v>3.0</v>
      </c>
      <c r="O29" s="7">
        <v>5.0</v>
      </c>
      <c r="P29" s="7">
        <v>5.0</v>
      </c>
      <c r="Q29" s="7">
        <v>5.0</v>
      </c>
      <c r="R29" s="7">
        <v>5.0</v>
      </c>
      <c r="S29" s="7">
        <v>5.0</v>
      </c>
      <c r="T29" s="7">
        <v>5.0</v>
      </c>
      <c r="U29" s="7">
        <v>2.0</v>
      </c>
      <c r="V29" s="7">
        <v>5.0</v>
      </c>
      <c r="W29" s="7">
        <v>5.0</v>
      </c>
      <c r="X29" s="7">
        <v>5.0</v>
      </c>
      <c r="Y29" s="7">
        <v>5.0</v>
      </c>
      <c r="Z29" s="7">
        <v>3.0</v>
      </c>
      <c r="AA29" s="7">
        <v>5.0</v>
      </c>
      <c r="AB29" s="7">
        <v>5.0</v>
      </c>
    </row>
    <row r="30" ht="22.5" customHeight="1">
      <c r="A30" s="5">
        <v>45926.37277681713</v>
      </c>
      <c r="B30" s="6">
        <v>0.0</v>
      </c>
      <c r="C30" s="7" t="s">
        <v>82</v>
      </c>
      <c r="D30" s="7">
        <v>2.23431001E8</v>
      </c>
      <c r="E30" s="7" t="s">
        <v>32</v>
      </c>
      <c r="F30" s="7" t="s">
        <v>83</v>
      </c>
      <c r="G30" s="7">
        <v>5.0</v>
      </c>
      <c r="H30" s="7">
        <v>1.0</v>
      </c>
      <c r="I30" s="7">
        <v>5.0</v>
      </c>
      <c r="J30" s="7">
        <v>3.0</v>
      </c>
      <c r="K30" s="7">
        <v>4.0</v>
      </c>
      <c r="L30" s="7">
        <v>2.0</v>
      </c>
      <c r="M30" s="7">
        <v>2.0</v>
      </c>
      <c r="N30" s="7">
        <v>4.0</v>
      </c>
      <c r="O30" s="7">
        <v>4.0</v>
      </c>
      <c r="P30" s="7">
        <v>3.0</v>
      </c>
      <c r="Q30" s="7">
        <v>3.0</v>
      </c>
      <c r="R30" s="7">
        <v>4.0</v>
      </c>
      <c r="S30" s="7">
        <v>5.0</v>
      </c>
      <c r="T30" s="7">
        <v>5.0</v>
      </c>
      <c r="U30" s="7">
        <v>5.0</v>
      </c>
      <c r="V30" s="7">
        <v>5.0</v>
      </c>
      <c r="W30" s="7">
        <v>4.0</v>
      </c>
      <c r="X30" s="7">
        <v>5.0</v>
      </c>
      <c r="Y30" s="7">
        <v>5.0</v>
      </c>
      <c r="Z30" s="7">
        <v>3.0</v>
      </c>
      <c r="AA30" s="7">
        <v>3.0</v>
      </c>
      <c r="AB30" s="7">
        <v>4.0</v>
      </c>
    </row>
    <row r="31" ht="22.5" customHeight="1">
      <c r="A31" s="5">
        <v>45926.3808732176</v>
      </c>
      <c r="B31" s="6">
        <v>0.0</v>
      </c>
      <c r="C31" s="7" t="s">
        <v>84</v>
      </c>
      <c r="D31" s="7">
        <v>2.23331033E8</v>
      </c>
      <c r="E31" s="7" t="s">
        <v>32</v>
      </c>
      <c r="F31" s="8" t="s">
        <v>85</v>
      </c>
      <c r="G31" s="7">
        <v>5.0</v>
      </c>
      <c r="H31" s="7">
        <v>3.0</v>
      </c>
      <c r="I31" s="7">
        <v>5.0</v>
      </c>
      <c r="J31" s="7">
        <v>5.0</v>
      </c>
      <c r="K31" s="7">
        <v>5.0</v>
      </c>
      <c r="L31" s="7">
        <v>5.0</v>
      </c>
      <c r="M31" s="7">
        <v>4.0</v>
      </c>
      <c r="N31" s="7">
        <v>3.0</v>
      </c>
      <c r="O31" s="7">
        <v>5.0</v>
      </c>
      <c r="P31" s="7">
        <v>5.0</v>
      </c>
      <c r="Q31" s="7">
        <v>3.0</v>
      </c>
      <c r="R31" s="7">
        <v>4.0</v>
      </c>
      <c r="S31" s="7">
        <v>4.0</v>
      </c>
      <c r="T31" s="7">
        <v>3.0</v>
      </c>
      <c r="U31" s="7">
        <v>3.0</v>
      </c>
      <c r="V31" s="7">
        <v>3.0</v>
      </c>
      <c r="W31" s="7">
        <v>4.0</v>
      </c>
      <c r="X31" s="7">
        <v>5.0</v>
      </c>
      <c r="Y31" s="7">
        <v>4.0</v>
      </c>
      <c r="Z31" s="7">
        <v>4.0</v>
      </c>
      <c r="AA31" s="7">
        <v>4.0</v>
      </c>
      <c r="AB31" s="7">
        <v>5.0</v>
      </c>
    </row>
    <row r="32" ht="22.5" customHeight="1">
      <c r="A32" s="5">
        <v>45926.87055983796</v>
      </c>
      <c r="B32" s="6">
        <v>0.0</v>
      </c>
      <c r="C32" s="7" t="s">
        <v>86</v>
      </c>
      <c r="D32" s="7">
        <v>2.2242202E8</v>
      </c>
      <c r="E32" s="7" t="s">
        <v>29</v>
      </c>
      <c r="F32" s="7" t="s">
        <v>87</v>
      </c>
      <c r="G32" s="7">
        <v>5.0</v>
      </c>
      <c r="H32" s="7">
        <v>1.0</v>
      </c>
      <c r="I32" s="7">
        <v>5.0</v>
      </c>
      <c r="J32" s="7">
        <v>5.0</v>
      </c>
      <c r="K32" s="7">
        <v>5.0</v>
      </c>
      <c r="L32" s="7">
        <v>3.0</v>
      </c>
      <c r="M32" s="7">
        <v>5.0</v>
      </c>
      <c r="N32" s="7">
        <v>5.0</v>
      </c>
      <c r="O32" s="7">
        <v>5.0</v>
      </c>
      <c r="P32" s="7">
        <v>1.0</v>
      </c>
      <c r="Q32" s="7">
        <v>5.0</v>
      </c>
      <c r="R32" s="7">
        <v>5.0</v>
      </c>
      <c r="S32" s="7">
        <v>5.0</v>
      </c>
      <c r="T32" s="7">
        <v>5.0</v>
      </c>
      <c r="U32" s="7">
        <v>5.0</v>
      </c>
      <c r="V32" s="7">
        <v>5.0</v>
      </c>
      <c r="W32" s="7">
        <v>5.0</v>
      </c>
      <c r="X32" s="7">
        <v>1.0</v>
      </c>
      <c r="Y32" s="7">
        <v>1.0</v>
      </c>
      <c r="Z32" s="7">
        <v>1.0</v>
      </c>
      <c r="AA32" s="7">
        <v>1.0</v>
      </c>
      <c r="AB32" s="7">
        <v>2.0</v>
      </c>
    </row>
    <row r="33" ht="22.5" customHeight="1">
      <c r="A33" s="5">
        <v>45926.87169986111</v>
      </c>
      <c r="B33" s="6">
        <v>0.0</v>
      </c>
      <c r="C33" s="7" t="s">
        <v>88</v>
      </c>
      <c r="D33" s="7">
        <v>2.22422021E8</v>
      </c>
      <c r="E33" s="7" t="s">
        <v>29</v>
      </c>
      <c r="F33" s="7" t="s">
        <v>89</v>
      </c>
      <c r="G33" s="7">
        <v>5.0</v>
      </c>
      <c r="H33" s="7">
        <v>5.0</v>
      </c>
      <c r="I33" s="7">
        <v>5.0</v>
      </c>
      <c r="J33" s="7">
        <v>5.0</v>
      </c>
      <c r="K33" s="7">
        <v>5.0</v>
      </c>
      <c r="L33" s="7">
        <v>5.0</v>
      </c>
      <c r="M33" s="7">
        <v>5.0</v>
      </c>
      <c r="N33" s="7">
        <v>1.0</v>
      </c>
      <c r="O33" s="7">
        <v>5.0</v>
      </c>
      <c r="P33" s="7">
        <v>5.0</v>
      </c>
      <c r="Q33" s="7">
        <v>5.0</v>
      </c>
      <c r="R33" s="7">
        <v>5.0</v>
      </c>
      <c r="S33" s="7">
        <v>5.0</v>
      </c>
      <c r="T33" s="7">
        <v>5.0</v>
      </c>
      <c r="U33" s="7">
        <v>5.0</v>
      </c>
      <c r="V33" s="7">
        <v>5.0</v>
      </c>
      <c r="W33" s="7">
        <v>5.0</v>
      </c>
      <c r="X33" s="7">
        <v>1.0</v>
      </c>
      <c r="Y33" s="7">
        <v>1.0</v>
      </c>
      <c r="Z33" s="7">
        <v>1.0</v>
      </c>
      <c r="AA33" s="7">
        <v>1.0</v>
      </c>
      <c r="AB33" s="7">
        <v>1.0</v>
      </c>
    </row>
    <row r="34" ht="22.5" customHeight="1">
      <c r="A34" s="5">
        <v>45928.453054467594</v>
      </c>
      <c r="B34" s="6">
        <v>0.0</v>
      </c>
      <c r="C34" s="7" t="s">
        <v>90</v>
      </c>
      <c r="D34" s="7">
        <v>2.25412064E8</v>
      </c>
      <c r="E34" s="7" t="s">
        <v>44</v>
      </c>
      <c r="F34" s="7" t="s">
        <v>91</v>
      </c>
      <c r="G34" s="7">
        <v>5.0</v>
      </c>
      <c r="H34" s="7">
        <v>5.0</v>
      </c>
      <c r="I34" s="7">
        <v>3.0</v>
      </c>
      <c r="J34" s="7">
        <v>3.0</v>
      </c>
      <c r="K34" s="7">
        <v>5.0</v>
      </c>
      <c r="L34" s="7">
        <v>5.0</v>
      </c>
      <c r="M34" s="7">
        <v>5.0</v>
      </c>
      <c r="N34" s="7">
        <v>5.0</v>
      </c>
      <c r="O34" s="7">
        <v>3.0</v>
      </c>
      <c r="P34" s="7">
        <v>2.0</v>
      </c>
      <c r="Q34" s="7">
        <v>5.0</v>
      </c>
      <c r="R34" s="7">
        <v>5.0</v>
      </c>
      <c r="S34" s="7">
        <v>5.0</v>
      </c>
      <c r="T34" s="7">
        <v>1.0</v>
      </c>
      <c r="U34" s="7">
        <v>2.0</v>
      </c>
      <c r="V34" s="7">
        <v>2.0</v>
      </c>
      <c r="W34" s="7">
        <v>1.0</v>
      </c>
      <c r="X34" s="7">
        <v>1.0</v>
      </c>
      <c r="Y34" s="7">
        <v>1.0</v>
      </c>
      <c r="Z34" s="7">
        <v>1.0</v>
      </c>
      <c r="AA34" s="7">
        <v>1.0</v>
      </c>
      <c r="AB34" s="7">
        <v>4.0</v>
      </c>
    </row>
    <row r="35" ht="22.5" customHeight="1">
      <c r="A35" s="5">
        <v>45928.455566944445</v>
      </c>
      <c r="B35" s="6">
        <v>0.0</v>
      </c>
      <c r="C35" s="7" t="s">
        <v>92</v>
      </c>
      <c r="D35" s="7">
        <v>2.25441024E8</v>
      </c>
      <c r="E35" s="7" t="s">
        <v>35</v>
      </c>
      <c r="F35" s="7" t="s">
        <v>93</v>
      </c>
      <c r="G35" s="7">
        <v>5.0</v>
      </c>
      <c r="H35" s="7">
        <v>3.0</v>
      </c>
      <c r="I35" s="7">
        <v>5.0</v>
      </c>
      <c r="J35" s="7">
        <v>3.0</v>
      </c>
      <c r="K35" s="7">
        <v>2.0</v>
      </c>
      <c r="L35" s="7">
        <v>5.0</v>
      </c>
      <c r="M35" s="7">
        <v>5.0</v>
      </c>
      <c r="N35" s="7">
        <v>4.0</v>
      </c>
      <c r="O35" s="7">
        <v>5.0</v>
      </c>
      <c r="P35" s="7">
        <v>3.0</v>
      </c>
      <c r="Q35" s="7">
        <v>2.0</v>
      </c>
      <c r="R35" s="7">
        <v>5.0</v>
      </c>
      <c r="S35" s="7">
        <v>2.0</v>
      </c>
      <c r="T35" s="7">
        <v>4.0</v>
      </c>
      <c r="U35" s="7">
        <v>4.0</v>
      </c>
      <c r="V35" s="7">
        <v>5.0</v>
      </c>
      <c r="W35" s="7">
        <v>3.0</v>
      </c>
      <c r="X35" s="7">
        <v>2.0</v>
      </c>
      <c r="Y35" s="7">
        <v>5.0</v>
      </c>
      <c r="Z35" s="7">
        <v>2.0</v>
      </c>
      <c r="AA35" s="7">
        <v>4.0</v>
      </c>
      <c r="AB35" s="7">
        <v>2.0</v>
      </c>
    </row>
    <row r="36" ht="22.5" customHeight="1">
      <c r="A36" s="5">
        <v>45928.50901971065</v>
      </c>
      <c r="B36" s="6">
        <v>0.0</v>
      </c>
      <c r="C36" s="7" t="s">
        <v>94</v>
      </c>
      <c r="D36" s="7">
        <v>2.24321038E8</v>
      </c>
      <c r="E36" s="7" t="s">
        <v>29</v>
      </c>
      <c r="F36" s="7" t="s">
        <v>95</v>
      </c>
      <c r="G36" s="7">
        <v>5.0</v>
      </c>
      <c r="H36" s="7">
        <v>1.0</v>
      </c>
      <c r="I36" s="7">
        <v>5.0</v>
      </c>
      <c r="J36" s="7">
        <v>5.0</v>
      </c>
      <c r="K36" s="7">
        <v>1.0</v>
      </c>
      <c r="L36" s="7">
        <v>5.0</v>
      </c>
      <c r="M36" s="7">
        <v>5.0</v>
      </c>
      <c r="N36" s="7">
        <v>5.0</v>
      </c>
      <c r="O36" s="7">
        <v>5.0</v>
      </c>
      <c r="P36" s="7">
        <v>1.0</v>
      </c>
      <c r="Q36" s="7">
        <v>1.0</v>
      </c>
      <c r="R36" s="7">
        <v>5.0</v>
      </c>
      <c r="S36" s="7">
        <v>5.0</v>
      </c>
      <c r="T36" s="7">
        <v>5.0</v>
      </c>
      <c r="U36" s="7">
        <v>2.0</v>
      </c>
      <c r="V36" s="7">
        <v>5.0</v>
      </c>
      <c r="W36" s="7">
        <v>3.0</v>
      </c>
      <c r="X36" s="7">
        <v>3.0</v>
      </c>
      <c r="Y36" s="7">
        <v>3.0</v>
      </c>
      <c r="Z36" s="7">
        <v>5.0</v>
      </c>
      <c r="AA36" s="7">
        <v>5.0</v>
      </c>
      <c r="AB36" s="7">
        <v>5.0</v>
      </c>
    </row>
    <row r="37" ht="22.5" customHeight="1">
      <c r="A37" s="5">
        <v>45928.51078482639</v>
      </c>
      <c r="B37" s="6">
        <v>0.0</v>
      </c>
      <c r="C37" s="7" t="s">
        <v>96</v>
      </c>
      <c r="D37" s="7">
        <v>2.23443025E8</v>
      </c>
      <c r="E37" s="7" t="s">
        <v>35</v>
      </c>
      <c r="F37" s="7" t="s">
        <v>36</v>
      </c>
      <c r="G37" s="7">
        <v>5.0</v>
      </c>
      <c r="H37" s="7">
        <v>4.0</v>
      </c>
      <c r="I37" s="7">
        <v>5.0</v>
      </c>
      <c r="J37" s="7">
        <v>2.0</v>
      </c>
      <c r="K37" s="7">
        <v>5.0</v>
      </c>
      <c r="L37" s="7">
        <v>4.0</v>
      </c>
      <c r="M37" s="7">
        <v>5.0</v>
      </c>
      <c r="N37" s="7">
        <v>5.0</v>
      </c>
      <c r="O37" s="7">
        <v>5.0</v>
      </c>
      <c r="P37" s="7">
        <v>5.0</v>
      </c>
      <c r="Q37" s="7">
        <v>5.0</v>
      </c>
      <c r="R37" s="7">
        <v>4.0</v>
      </c>
      <c r="S37" s="7">
        <v>3.0</v>
      </c>
      <c r="T37" s="7">
        <v>4.0</v>
      </c>
      <c r="U37" s="7">
        <v>4.0</v>
      </c>
      <c r="V37" s="7">
        <v>4.0</v>
      </c>
      <c r="W37" s="7">
        <v>1.0</v>
      </c>
      <c r="X37" s="7">
        <v>3.0</v>
      </c>
      <c r="Y37" s="7">
        <v>2.0</v>
      </c>
      <c r="Z37" s="7">
        <v>4.0</v>
      </c>
      <c r="AA37" s="7">
        <v>5.0</v>
      </c>
      <c r="AB37" s="7">
        <v>2.0</v>
      </c>
    </row>
    <row r="38" ht="22.5" customHeight="1">
      <c r="A38" s="5">
        <v>45928.51864920139</v>
      </c>
      <c r="B38" s="6">
        <v>0.0</v>
      </c>
      <c r="C38" s="7" t="s">
        <v>97</v>
      </c>
      <c r="D38" s="7">
        <v>2.24313032E8</v>
      </c>
      <c r="E38" s="7" t="s">
        <v>44</v>
      </c>
      <c r="F38" s="7" t="s">
        <v>76</v>
      </c>
      <c r="G38" s="7">
        <v>5.0</v>
      </c>
      <c r="H38" s="7">
        <v>5.0</v>
      </c>
      <c r="I38" s="7">
        <v>5.0</v>
      </c>
      <c r="J38" s="7">
        <v>5.0</v>
      </c>
      <c r="K38" s="7">
        <v>3.0</v>
      </c>
      <c r="L38" s="7">
        <v>4.0</v>
      </c>
      <c r="M38" s="7">
        <v>5.0</v>
      </c>
      <c r="N38" s="7">
        <v>2.0</v>
      </c>
      <c r="O38" s="7">
        <v>5.0</v>
      </c>
      <c r="P38" s="7">
        <v>2.0</v>
      </c>
      <c r="Q38" s="7">
        <v>3.0</v>
      </c>
      <c r="R38" s="7">
        <v>5.0</v>
      </c>
      <c r="S38" s="7">
        <v>5.0</v>
      </c>
      <c r="T38" s="7">
        <v>5.0</v>
      </c>
      <c r="U38" s="7">
        <v>5.0</v>
      </c>
      <c r="V38" s="7">
        <v>5.0</v>
      </c>
      <c r="W38" s="7">
        <v>4.0</v>
      </c>
      <c r="X38" s="7">
        <v>1.0</v>
      </c>
      <c r="Y38" s="7">
        <v>1.0</v>
      </c>
      <c r="Z38" s="7">
        <v>4.0</v>
      </c>
      <c r="AA38" s="7">
        <v>1.0</v>
      </c>
      <c r="AB38" s="7">
        <v>5.0</v>
      </c>
    </row>
    <row r="39" ht="22.5" customHeight="1">
      <c r="A39" s="5">
        <v>45928.74403725694</v>
      </c>
      <c r="B39" s="6">
        <v>0.0</v>
      </c>
      <c r="C39" s="7" t="s">
        <v>98</v>
      </c>
      <c r="D39" s="7">
        <v>2.23443028E8</v>
      </c>
      <c r="E39" s="7" t="s">
        <v>35</v>
      </c>
      <c r="F39" s="7" t="s">
        <v>36</v>
      </c>
      <c r="G39" s="7">
        <v>5.0</v>
      </c>
      <c r="H39" s="7">
        <v>3.0</v>
      </c>
      <c r="I39" s="7">
        <v>4.0</v>
      </c>
      <c r="J39" s="7">
        <v>3.0</v>
      </c>
      <c r="K39" s="7">
        <v>3.0</v>
      </c>
      <c r="L39" s="7">
        <v>3.0</v>
      </c>
      <c r="M39" s="7">
        <v>4.0</v>
      </c>
      <c r="N39" s="7">
        <v>3.0</v>
      </c>
      <c r="O39" s="7">
        <v>5.0</v>
      </c>
      <c r="P39" s="7">
        <v>3.0</v>
      </c>
      <c r="Q39" s="7">
        <v>2.0</v>
      </c>
      <c r="R39" s="7">
        <v>2.0</v>
      </c>
      <c r="S39" s="7">
        <v>4.0</v>
      </c>
      <c r="T39" s="7">
        <v>4.0</v>
      </c>
      <c r="U39" s="7">
        <v>3.0</v>
      </c>
      <c r="V39" s="7">
        <v>2.0</v>
      </c>
      <c r="W39" s="7">
        <v>3.0</v>
      </c>
      <c r="X39" s="7">
        <v>5.0</v>
      </c>
      <c r="Y39" s="7">
        <v>3.0</v>
      </c>
      <c r="Z39" s="7">
        <v>3.0</v>
      </c>
      <c r="AA39" s="7">
        <v>3.0</v>
      </c>
      <c r="AB39" s="7">
        <v>4.0</v>
      </c>
    </row>
    <row r="40" ht="22.5" customHeight="1">
      <c r="A40" s="5">
        <v>45929.464251516205</v>
      </c>
      <c r="B40" s="6">
        <v>0.0</v>
      </c>
      <c r="C40" s="7" t="s">
        <v>99</v>
      </c>
      <c r="D40" s="7">
        <v>2.23443012E8</v>
      </c>
      <c r="E40" s="7" t="s">
        <v>35</v>
      </c>
      <c r="F40" s="7" t="s">
        <v>100</v>
      </c>
      <c r="G40" s="7">
        <v>5.0</v>
      </c>
      <c r="H40" s="7">
        <v>2.0</v>
      </c>
      <c r="I40" s="7">
        <v>5.0</v>
      </c>
      <c r="J40" s="7">
        <v>3.0</v>
      </c>
      <c r="K40" s="7">
        <v>1.0</v>
      </c>
      <c r="L40" s="7">
        <v>5.0</v>
      </c>
      <c r="M40" s="7">
        <v>5.0</v>
      </c>
      <c r="N40" s="7">
        <v>4.0</v>
      </c>
      <c r="O40" s="7">
        <v>5.0</v>
      </c>
      <c r="P40" s="7">
        <v>2.0</v>
      </c>
      <c r="Q40" s="7">
        <v>1.0</v>
      </c>
      <c r="R40" s="7">
        <v>5.0</v>
      </c>
      <c r="S40" s="7">
        <v>5.0</v>
      </c>
      <c r="T40" s="7">
        <v>1.0</v>
      </c>
      <c r="U40" s="7">
        <v>1.0</v>
      </c>
      <c r="V40" s="7">
        <v>4.0</v>
      </c>
      <c r="W40" s="7">
        <v>1.0</v>
      </c>
      <c r="X40" s="7">
        <v>5.0</v>
      </c>
      <c r="Y40" s="7">
        <v>5.0</v>
      </c>
      <c r="Z40" s="7">
        <v>4.0</v>
      </c>
      <c r="AA40" s="7">
        <v>2.0</v>
      </c>
      <c r="AB40" s="7">
        <v>4.0</v>
      </c>
    </row>
    <row r="41" ht="22.5" customHeight="1">
      <c r="A41" s="5">
        <v>45929.48799246528</v>
      </c>
      <c r="B41" s="6">
        <v>0.0</v>
      </c>
      <c r="C41" s="7" t="s">
        <v>101</v>
      </c>
      <c r="D41" s="7">
        <v>2.23443006E8</v>
      </c>
      <c r="E41" s="7" t="s">
        <v>35</v>
      </c>
      <c r="F41" s="7" t="s">
        <v>42</v>
      </c>
      <c r="G41" s="7">
        <v>5.0</v>
      </c>
      <c r="H41" s="7">
        <v>5.0</v>
      </c>
      <c r="I41" s="7">
        <v>5.0</v>
      </c>
      <c r="J41" s="7">
        <v>5.0</v>
      </c>
      <c r="K41" s="7">
        <v>1.0</v>
      </c>
      <c r="L41" s="7">
        <v>5.0</v>
      </c>
      <c r="M41" s="7">
        <v>5.0</v>
      </c>
      <c r="N41" s="7">
        <v>1.0</v>
      </c>
      <c r="O41" s="7">
        <v>4.0</v>
      </c>
      <c r="P41" s="7">
        <v>2.0</v>
      </c>
      <c r="Q41" s="7">
        <v>1.0</v>
      </c>
      <c r="R41" s="7">
        <v>5.0</v>
      </c>
      <c r="S41" s="7">
        <v>5.0</v>
      </c>
      <c r="T41" s="7">
        <v>5.0</v>
      </c>
      <c r="U41" s="7">
        <v>1.0</v>
      </c>
      <c r="V41" s="7">
        <v>4.0</v>
      </c>
      <c r="W41" s="7">
        <v>1.0</v>
      </c>
      <c r="X41" s="7">
        <v>1.0</v>
      </c>
      <c r="Y41" s="7">
        <v>4.0</v>
      </c>
      <c r="Z41" s="7">
        <v>5.0</v>
      </c>
      <c r="AA41" s="7">
        <v>5.0</v>
      </c>
      <c r="AB41" s="7">
        <v>1.0</v>
      </c>
    </row>
    <row r="42" ht="22.5" customHeight="1">
      <c r="A42" s="5">
        <v>45929.50146944444</v>
      </c>
      <c r="B42" s="6">
        <v>0.0</v>
      </c>
      <c r="C42" s="7" t="s">
        <v>102</v>
      </c>
      <c r="D42" s="7" t="s">
        <v>103</v>
      </c>
      <c r="E42" s="7" t="s">
        <v>104</v>
      </c>
      <c r="F42" s="7" t="s">
        <v>105</v>
      </c>
      <c r="G42" s="7">
        <v>5.0</v>
      </c>
      <c r="H42" s="7">
        <v>5.0</v>
      </c>
      <c r="I42" s="7">
        <v>5.0</v>
      </c>
      <c r="J42" s="7">
        <v>5.0</v>
      </c>
      <c r="K42" s="7">
        <v>5.0</v>
      </c>
      <c r="L42" s="7">
        <v>4.0</v>
      </c>
      <c r="M42" s="7">
        <v>5.0</v>
      </c>
      <c r="N42" s="7">
        <v>2.0</v>
      </c>
      <c r="O42" s="7">
        <v>5.0</v>
      </c>
      <c r="P42" s="7">
        <v>5.0</v>
      </c>
      <c r="Q42" s="7">
        <v>3.0</v>
      </c>
      <c r="R42" s="7">
        <v>5.0</v>
      </c>
      <c r="S42" s="7">
        <v>5.0</v>
      </c>
      <c r="T42" s="7">
        <v>5.0</v>
      </c>
      <c r="U42" s="7">
        <v>1.0</v>
      </c>
      <c r="V42" s="7">
        <v>5.0</v>
      </c>
      <c r="W42" s="7">
        <v>5.0</v>
      </c>
      <c r="X42" s="7">
        <v>1.0</v>
      </c>
      <c r="Y42" s="7">
        <v>3.0</v>
      </c>
      <c r="Z42" s="7">
        <v>5.0</v>
      </c>
      <c r="AA42" s="7">
        <v>5.0</v>
      </c>
      <c r="AB42" s="7">
        <v>1.0</v>
      </c>
    </row>
    <row r="43" ht="22.5" customHeight="1">
      <c r="A43" s="5">
        <v>45929.51749885417</v>
      </c>
      <c r="B43" s="6">
        <v>0.0</v>
      </c>
      <c r="C43" s="7" t="s">
        <v>106</v>
      </c>
      <c r="D43" s="7" t="s">
        <v>103</v>
      </c>
      <c r="E43" s="7" t="s">
        <v>104</v>
      </c>
      <c r="F43" s="7" t="s">
        <v>103</v>
      </c>
      <c r="G43" s="7">
        <v>5.0</v>
      </c>
      <c r="H43" s="7">
        <v>3.0</v>
      </c>
      <c r="I43" s="7">
        <v>5.0</v>
      </c>
      <c r="J43" s="7">
        <v>5.0</v>
      </c>
      <c r="K43" s="7">
        <v>1.0</v>
      </c>
      <c r="L43" s="7">
        <v>5.0</v>
      </c>
      <c r="M43" s="7">
        <v>5.0</v>
      </c>
      <c r="N43" s="7">
        <v>5.0</v>
      </c>
      <c r="O43" s="7">
        <v>5.0</v>
      </c>
      <c r="P43" s="7">
        <v>5.0</v>
      </c>
      <c r="Q43" s="7">
        <v>5.0</v>
      </c>
      <c r="R43" s="7">
        <v>5.0</v>
      </c>
      <c r="S43" s="7">
        <v>5.0</v>
      </c>
      <c r="T43" s="7">
        <v>5.0</v>
      </c>
      <c r="U43" s="7">
        <v>5.0</v>
      </c>
      <c r="V43" s="7">
        <v>5.0</v>
      </c>
      <c r="W43" s="7">
        <v>5.0</v>
      </c>
      <c r="X43" s="7">
        <v>5.0</v>
      </c>
      <c r="Y43" s="7">
        <v>5.0</v>
      </c>
      <c r="Z43" s="7">
        <v>5.0</v>
      </c>
      <c r="AA43" s="7">
        <v>5.0</v>
      </c>
      <c r="AB43" s="7">
        <v>5.0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sheetData>
    <row r="1">
      <c r="A1" s="9" t="s">
        <v>107</v>
      </c>
    </row>
    <row r="2">
      <c r="A2" s="9" t="s">
        <v>108</v>
      </c>
      <c r="B2" s="10" t="s">
        <v>109</v>
      </c>
      <c r="C2" s="9" t="s">
        <v>110</v>
      </c>
      <c r="D2" s="9" t="s">
        <v>111</v>
      </c>
      <c r="E2" s="9" t="s">
        <v>112</v>
      </c>
      <c r="F2" s="9" t="s">
        <v>113</v>
      </c>
      <c r="G2" s="9" t="s">
        <v>114</v>
      </c>
      <c r="H2" s="9" t="s">
        <v>115</v>
      </c>
      <c r="I2" s="9" t="s">
        <v>116</v>
      </c>
      <c r="J2" s="9" t="s">
        <v>117</v>
      </c>
      <c r="K2" s="9" t="s">
        <v>118</v>
      </c>
      <c r="L2" s="9" t="s">
        <v>119</v>
      </c>
      <c r="M2" s="9" t="s">
        <v>120</v>
      </c>
      <c r="N2" s="9" t="s">
        <v>121</v>
      </c>
      <c r="O2" s="9" t="s">
        <v>122</v>
      </c>
      <c r="P2" s="9" t="s">
        <v>123</v>
      </c>
      <c r="Q2" s="9" t="s">
        <v>124</v>
      </c>
      <c r="R2" s="9" t="s">
        <v>125</v>
      </c>
      <c r="S2" s="9" t="s">
        <v>126</v>
      </c>
      <c r="T2" s="9" t="s">
        <v>127</v>
      </c>
      <c r="U2" s="9" t="s">
        <v>128</v>
      </c>
      <c r="V2" s="9" t="s">
        <v>129</v>
      </c>
      <c r="W2" s="9" t="s">
        <v>130</v>
      </c>
    </row>
    <row r="3">
      <c r="A3" s="11">
        <v>1.0</v>
      </c>
      <c r="B3" s="12">
        <f>COUNTIF('Form Responses 1'!G:G, 1)</f>
        <v>3</v>
      </c>
      <c r="C3" s="12">
        <f>COUNTIF('Form Responses 1'!H:H, 1)</f>
        <v>7</v>
      </c>
      <c r="D3" s="12">
        <f>COUNTIF('Form Responses 1'!I:I, 1)</f>
        <v>1</v>
      </c>
      <c r="E3" s="12">
        <f>COUNTIF('Form Responses 1'!J:J, 1)</f>
        <v>1</v>
      </c>
      <c r="F3" s="12">
        <f>COUNTIF('Form Responses 1'!K:K, 1)</f>
        <v>6</v>
      </c>
      <c r="G3" s="12">
        <f>COUNTIF('Form Responses 1'!L:L, 1)</f>
        <v>2</v>
      </c>
      <c r="H3" s="12">
        <f>COUNTIF('Form Responses 1'!M:M, 1)</f>
        <v>0</v>
      </c>
      <c r="I3" s="12">
        <f>COUNTIF('Form Responses 1'!N:N, 1)</f>
        <v>4</v>
      </c>
      <c r="J3" s="12">
        <f>COUNTIF('Form Responses 1'!O:O, 1)</f>
        <v>0</v>
      </c>
      <c r="K3" s="12">
        <f>COUNTIF('Form Responses 1'!P:P, 1)</f>
        <v>3</v>
      </c>
      <c r="L3" s="12">
        <f>COUNTIF('Form Responses 1'!Q:Q, 1)</f>
        <v>4</v>
      </c>
      <c r="M3" s="12">
        <f>COUNTIF('Form Responses 1'!R:R, 1)</f>
        <v>0</v>
      </c>
      <c r="N3" s="12">
        <f>COUNTIF('Form Responses 1'!S:S, 1)</f>
        <v>1</v>
      </c>
      <c r="O3" s="12">
        <f>COUNTIF('Form Responses 1'!T:T, 1)</f>
        <v>3</v>
      </c>
      <c r="P3" s="12">
        <f>COUNTIF('Form Responses 1'!U:U, 1)</f>
        <v>5</v>
      </c>
      <c r="Q3" s="12">
        <f>COUNTIF('Form Responses 1'!V:V, 1)</f>
        <v>1</v>
      </c>
      <c r="R3" s="12">
        <f>COUNTIF('Form Responses 1'!W:W, 1)</f>
        <v>11</v>
      </c>
      <c r="S3" s="12">
        <f>COUNTIF('Form Responses 1'!X:X, 1)</f>
        <v>13</v>
      </c>
      <c r="T3" s="12">
        <f>COUNTIF('Form Responses 1'!Y:Y, 1)</f>
        <v>11</v>
      </c>
      <c r="U3" s="12">
        <f>COUNTIF('Form Responses 1'!Z:Z, 1)</f>
        <v>9</v>
      </c>
      <c r="V3" s="12">
        <f>COUNTIF('Form Responses 1'!AA:AA, 1)</f>
        <v>14</v>
      </c>
      <c r="W3" s="12">
        <f>COUNTIF('Form Responses 1'!AB:AB, 1)</f>
        <v>5</v>
      </c>
    </row>
    <row r="4">
      <c r="A4" s="11">
        <v>2.0</v>
      </c>
      <c r="B4" s="12">
        <f>COUNTIF('Form Responses 1'!G:G, 2)</f>
        <v>6</v>
      </c>
      <c r="C4" s="12">
        <f>COUNTIF('Form Responses 1'!H:H, 2)</f>
        <v>6</v>
      </c>
      <c r="D4" s="12">
        <f>COUNTIF('Form Responses 1'!I:I, 2)</f>
        <v>3</v>
      </c>
      <c r="E4" s="12">
        <f>COUNTIF('Form Responses 1'!J:J, 2)</f>
        <v>4</v>
      </c>
      <c r="F4" s="12">
        <f>COUNTIF('Form Responses 1'!K:K, 2)</f>
        <v>2</v>
      </c>
      <c r="G4" s="12">
        <f>COUNTIF('Form Responses 1'!L:L, 2)</f>
        <v>6</v>
      </c>
      <c r="H4" s="12">
        <f>COUNTIF('Form Responses 1'!M:M, 2)</f>
        <v>5</v>
      </c>
      <c r="I4" s="12">
        <f>COUNTIF('Form Responses 1'!N:N, 2)</f>
        <v>6</v>
      </c>
      <c r="J4" s="12">
        <f>COUNTIF('Form Responses 1'!O:O, 2)</f>
        <v>2</v>
      </c>
      <c r="K4" s="12">
        <f>COUNTIF('Form Responses 1'!P:P, 2)</f>
        <v>6</v>
      </c>
      <c r="L4" s="12">
        <f>COUNTIF('Form Responses 1'!Q:Q, 2)</f>
        <v>4</v>
      </c>
      <c r="M4" s="12">
        <f>COUNTIF('Form Responses 1'!R:R, 2)</f>
        <v>3</v>
      </c>
      <c r="N4" s="12">
        <f>COUNTIF('Form Responses 1'!S:S, 2)</f>
        <v>3</v>
      </c>
      <c r="O4" s="12">
        <f>COUNTIF('Form Responses 1'!T:T, 2)</f>
        <v>1</v>
      </c>
      <c r="P4" s="12">
        <f>COUNTIF('Form Responses 1'!U:U, 2)</f>
        <v>7</v>
      </c>
      <c r="Q4" s="12">
        <f>COUNTIF('Form Responses 1'!V:V, 2)</f>
        <v>5</v>
      </c>
      <c r="R4" s="12">
        <f>COUNTIF('Form Responses 1'!W:W, 2)</f>
        <v>4</v>
      </c>
      <c r="S4" s="12">
        <f>COUNTIF('Form Responses 1'!X:X, 2)</f>
        <v>6</v>
      </c>
      <c r="T4" s="12">
        <f>COUNTIF('Form Responses 1'!Y:Y, 2)</f>
        <v>5</v>
      </c>
      <c r="U4" s="12">
        <f>COUNTIF('Form Responses 1'!Z:Z, 2)</f>
        <v>4</v>
      </c>
      <c r="V4" s="12">
        <f>COUNTIF('Form Responses 1'!AA:AA, 2)</f>
        <v>3</v>
      </c>
      <c r="W4" s="12">
        <f>COUNTIF('Form Responses 1'!AB:AB, 2)</f>
        <v>8</v>
      </c>
    </row>
    <row r="5">
      <c r="A5" s="11">
        <v>3.0</v>
      </c>
      <c r="B5" s="12">
        <f>COUNTIF('Form Responses 1'!G:G, 3)</f>
        <v>6</v>
      </c>
      <c r="C5" s="12">
        <f>COUNTIF('Form Responses 1'!H:H, 3)</f>
        <v>12</v>
      </c>
      <c r="D5" s="12">
        <f>COUNTIF('Form Responses 1'!I:I, 3)</f>
        <v>8</v>
      </c>
      <c r="E5" s="12">
        <f>COUNTIF('Form Responses 1'!J:J, 3)</f>
        <v>15</v>
      </c>
      <c r="F5" s="12">
        <f>COUNTIF('Form Responses 1'!K:K, 3)</f>
        <v>8</v>
      </c>
      <c r="G5" s="12">
        <f>COUNTIF('Form Responses 1'!L:L, 3)</f>
        <v>10</v>
      </c>
      <c r="H5" s="12">
        <f>COUNTIF('Form Responses 1'!M:M, 3)</f>
        <v>3</v>
      </c>
      <c r="I5" s="12">
        <f>COUNTIF('Form Responses 1'!N:N, 3)</f>
        <v>11</v>
      </c>
      <c r="J5" s="12">
        <f>COUNTIF('Form Responses 1'!O:O, 3)</f>
        <v>4</v>
      </c>
      <c r="K5" s="12">
        <f>COUNTIF('Form Responses 1'!P:P, 3)</f>
        <v>11</v>
      </c>
      <c r="L5" s="12">
        <f>COUNTIF('Form Responses 1'!Q:Q, 3)</f>
        <v>12</v>
      </c>
      <c r="M5" s="12">
        <f>COUNTIF('Form Responses 1'!R:R, 3)</f>
        <v>3</v>
      </c>
      <c r="N5" s="12">
        <f>COUNTIF('Form Responses 1'!S:S, 3)</f>
        <v>4</v>
      </c>
      <c r="O5" s="12">
        <f>COUNTIF('Form Responses 1'!T:T, 3)</f>
        <v>6</v>
      </c>
      <c r="P5" s="12">
        <f>COUNTIF('Form Responses 1'!U:U, 3)</f>
        <v>10</v>
      </c>
      <c r="Q5" s="12">
        <f>COUNTIF('Form Responses 1'!V:V, 3)</f>
        <v>6</v>
      </c>
      <c r="R5" s="12">
        <f>COUNTIF('Form Responses 1'!W:W, 3)</f>
        <v>9</v>
      </c>
      <c r="S5" s="12">
        <f>COUNTIF('Form Responses 1'!X:X, 3)</f>
        <v>10</v>
      </c>
      <c r="T5" s="12">
        <f>COUNTIF('Form Responses 1'!Y:Y, 3)</f>
        <v>11</v>
      </c>
      <c r="U5" s="12">
        <f>COUNTIF('Form Responses 1'!Z:Z, 3)</f>
        <v>12</v>
      </c>
      <c r="V5" s="12">
        <f>COUNTIF('Form Responses 1'!AA:AA, 3)</f>
        <v>8</v>
      </c>
      <c r="W5" s="12">
        <f>COUNTIF('Form Responses 1'!AB:AB, 3)</f>
        <v>8</v>
      </c>
    </row>
    <row r="6">
      <c r="A6" s="11">
        <v>4.0</v>
      </c>
      <c r="B6" s="12">
        <f>COUNTIF('Form Responses 1'!G:G, 4)</f>
        <v>5</v>
      </c>
      <c r="C6" s="12">
        <f>COUNTIF('Form Responses 1'!H:H, 4)</f>
        <v>5</v>
      </c>
      <c r="D6" s="12">
        <f>COUNTIF('Form Responses 1'!I:I, 4)</f>
        <v>3</v>
      </c>
      <c r="E6" s="12">
        <f>COUNTIF('Form Responses 1'!J:J, 4)</f>
        <v>3</v>
      </c>
      <c r="F6" s="12">
        <f>COUNTIF('Form Responses 1'!K:K, 4)</f>
        <v>9</v>
      </c>
      <c r="G6" s="12">
        <f>COUNTIF('Form Responses 1'!L:L, 4)</f>
        <v>6</v>
      </c>
      <c r="H6" s="12">
        <f>COUNTIF('Form Responses 1'!M:M, 4)</f>
        <v>7</v>
      </c>
      <c r="I6" s="12">
        <f>COUNTIF('Form Responses 1'!N:N, 4)</f>
        <v>11</v>
      </c>
      <c r="J6" s="12">
        <f>COUNTIF('Form Responses 1'!O:O, 4)</f>
        <v>12</v>
      </c>
      <c r="K6" s="12">
        <f>COUNTIF('Form Responses 1'!P:P, 4)</f>
        <v>9</v>
      </c>
      <c r="L6" s="12">
        <f>COUNTIF('Form Responses 1'!Q:Q, 4)</f>
        <v>5</v>
      </c>
      <c r="M6" s="12">
        <f>COUNTIF('Form Responses 1'!R:R, 4)</f>
        <v>8</v>
      </c>
      <c r="N6" s="12">
        <f>COUNTIF('Form Responses 1'!S:S, 4)</f>
        <v>10</v>
      </c>
      <c r="O6" s="12">
        <f>COUNTIF('Form Responses 1'!T:T, 4)</f>
        <v>7</v>
      </c>
      <c r="P6" s="12">
        <f>COUNTIF('Form Responses 1'!U:U, 4)</f>
        <v>8</v>
      </c>
      <c r="Q6" s="12">
        <f>COUNTIF('Form Responses 1'!V:V, 4)</f>
        <v>8</v>
      </c>
      <c r="R6" s="12">
        <f>COUNTIF('Form Responses 1'!W:W, 4)</f>
        <v>9</v>
      </c>
      <c r="S6" s="12">
        <f>COUNTIF('Form Responses 1'!X:X, 4)</f>
        <v>3</v>
      </c>
      <c r="T6" s="12">
        <f>COUNTIF('Form Responses 1'!Y:Y, 4)</f>
        <v>7</v>
      </c>
      <c r="U6" s="12">
        <f>COUNTIF('Form Responses 1'!Z:Z, 4)</f>
        <v>7</v>
      </c>
      <c r="V6" s="12">
        <f>COUNTIF('Form Responses 1'!AA:AA, 4)</f>
        <v>5</v>
      </c>
      <c r="W6" s="12">
        <f>COUNTIF('Form Responses 1'!AB:AB, 4)</f>
        <v>6</v>
      </c>
    </row>
    <row r="7">
      <c r="A7" s="11">
        <v>5.0</v>
      </c>
      <c r="B7" s="12">
        <f>COUNTIF('Form Responses 1'!G:G, 5)</f>
        <v>22</v>
      </c>
      <c r="C7" s="12">
        <f>COUNTIF('Form Responses 1'!H:H, 5)</f>
        <v>12</v>
      </c>
      <c r="D7" s="12">
        <f>COUNTIF('Form Responses 1'!I:I, 5)</f>
        <v>27</v>
      </c>
      <c r="E7" s="12">
        <f>COUNTIF('Form Responses 1'!J:J, 5)</f>
        <v>19</v>
      </c>
      <c r="F7" s="12">
        <f>COUNTIF('Form Responses 1'!K:K, 5)</f>
        <v>17</v>
      </c>
      <c r="G7" s="12">
        <f>COUNTIF('Form Responses 1'!L:L, 5)</f>
        <v>18</v>
      </c>
      <c r="H7" s="12">
        <f>COUNTIF('Form Responses 1'!M:M, 5)</f>
        <v>27</v>
      </c>
      <c r="I7" s="12">
        <f>COUNTIF('Form Responses 1'!N:N, 5)</f>
        <v>10</v>
      </c>
      <c r="J7" s="12">
        <f>COUNTIF('Form Responses 1'!O:O, 5)</f>
        <v>24</v>
      </c>
      <c r="K7" s="12">
        <f>COUNTIF('Form Responses 1'!P:P, 5)</f>
        <v>13</v>
      </c>
      <c r="L7" s="12">
        <f>COUNTIF('Form Responses 1'!Q:Q, 5)</f>
        <v>17</v>
      </c>
      <c r="M7" s="12">
        <f>COUNTIF('Form Responses 1'!R:R, 5)</f>
        <v>28</v>
      </c>
      <c r="N7" s="12">
        <f>COUNTIF('Form Responses 1'!S:S, 5)</f>
        <v>24</v>
      </c>
      <c r="O7" s="12">
        <f>COUNTIF('Form Responses 1'!T:T, 5)</f>
        <v>25</v>
      </c>
      <c r="P7" s="12">
        <f>COUNTIF('Form Responses 1'!U:U, 5)</f>
        <v>12</v>
      </c>
      <c r="Q7" s="12">
        <f>COUNTIF('Form Responses 1'!V:V, 5)</f>
        <v>22</v>
      </c>
      <c r="R7" s="12">
        <f>COUNTIF('Form Responses 1'!W:W, 5)</f>
        <v>9</v>
      </c>
      <c r="S7" s="12">
        <f>COUNTIF('Form Responses 1'!X:X, 5)</f>
        <v>10</v>
      </c>
      <c r="T7" s="12">
        <f>COUNTIF('Form Responses 1'!Y:Y, 5)</f>
        <v>8</v>
      </c>
      <c r="U7" s="12">
        <f>COUNTIF('Form Responses 1'!Z:Z, 5)</f>
        <v>10</v>
      </c>
      <c r="V7" s="12">
        <f>COUNTIF('Form Responses 1'!AA:AA, 5)</f>
        <v>12</v>
      </c>
      <c r="W7" s="12">
        <f>COUNTIF('Form Responses 1'!AB:AB, 5)</f>
        <v>15</v>
      </c>
    </row>
    <row r="8">
      <c r="A8" s="13"/>
      <c r="B8" s="13">
        <f t="shared" ref="B8:W8" si="1">SUM(B3:B7)</f>
        <v>42</v>
      </c>
      <c r="C8" s="13">
        <f t="shared" si="1"/>
        <v>42</v>
      </c>
      <c r="D8" s="13">
        <f t="shared" si="1"/>
        <v>42</v>
      </c>
      <c r="E8" s="13">
        <f t="shared" si="1"/>
        <v>42</v>
      </c>
      <c r="F8" s="13">
        <f t="shared" si="1"/>
        <v>42</v>
      </c>
      <c r="G8" s="13">
        <f t="shared" si="1"/>
        <v>42</v>
      </c>
      <c r="H8" s="13">
        <f t="shared" si="1"/>
        <v>42</v>
      </c>
      <c r="I8" s="13">
        <f t="shared" si="1"/>
        <v>42</v>
      </c>
      <c r="J8" s="13">
        <f t="shared" si="1"/>
        <v>42</v>
      </c>
      <c r="K8" s="13">
        <f t="shared" si="1"/>
        <v>42</v>
      </c>
      <c r="L8" s="13">
        <f t="shared" si="1"/>
        <v>42</v>
      </c>
      <c r="M8" s="13">
        <f t="shared" si="1"/>
        <v>42</v>
      </c>
      <c r="N8" s="13">
        <f t="shared" si="1"/>
        <v>42</v>
      </c>
      <c r="O8" s="13">
        <f t="shared" si="1"/>
        <v>42</v>
      </c>
      <c r="P8" s="13">
        <f t="shared" si="1"/>
        <v>42</v>
      </c>
      <c r="Q8" s="13">
        <f t="shared" si="1"/>
        <v>42</v>
      </c>
      <c r="R8" s="13">
        <f t="shared" si="1"/>
        <v>42</v>
      </c>
      <c r="S8" s="13">
        <f t="shared" si="1"/>
        <v>42</v>
      </c>
      <c r="T8" s="13">
        <f t="shared" si="1"/>
        <v>42</v>
      </c>
      <c r="U8" s="13">
        <f t="shared" si="1"/>
        <v>42</v>
      </c>
      <c r="V8" s="13">
        <f t="shared" si="1"/>
        <v>42</v>
      </c>
      <c r="W8" s="13">
        <f t="shared" si="1"/>
        <v>42</v>
      </c>
    </row>
    <row r="9">
      <c r="A9" s="9" t="s">
        <v>131</v>
      </c>
    </row>
    <row r="10">
      <c r="A10" s="9" t="s">
        <v>108</v>
      </c>
      <c r="B10" s="9" t="s">
        <v>109</v>
      </c>
      <c r="C10" s="9" t="s">
        <v>110</v>
      </c>
      <c r="D10" s="9" t="s">
        <v>111</v>
      </c>
      <c r="E10" s="9" t="s">
        <v>112</v>
      </c>
      <c r="F10" s="9" t="s">
        <v>113</v>
      </c>
      <c r="G10" s="9" t="s">
        <v>114</v>
      </c>
      <c r="H10" s="9" t="s">
        <v>115</v>
      </c>
      <c r="I10" s="9" t="s">
        <v>116</v>
      </c>
      <c r="J10" s="9" t="s">
        <v>117</v>
      </c>
      <c r="K10" s="9" t="s">
        <v>118</v>
      </c>
      <c r="L10" s="9" t="s">
        <v>119</v>
      </c>
      <c r="M10" s="9" t="s">
        <v>120</v>
      </c>
      <c r="N10" s="9" t="s">
        <v>121</v>
      </c>
      <c r="O10" s="9" t="s">
        <v>122</v>
      </c>
      <c r="P10" s="9" t="s">
        <v>123</v>
      </c>
      <c r="Q10" s="9" t="s">
        <v>124</v>
      </c>
      <c r="R10" s="9" t="s">
        <v>125</v>
      </c>
      <c r="S10" s="9" t="s">
        <v>126</v>
      </c>
      <c r="T10" s="9" t="s">
        <v>127</v>
      </c>
      <c r="U10" s="9" t="s">
        <v>128</v>
      </c>
      <c r="V10" s="9" t="s">
        <v>129</v>
      </c>
      <c r="W10" s="9" t="s">
        <v>130</v>
      </c>
    </row>
    <row r="11">
      <c r="A11" s="11">
        <v>1.0</v>
      </c>
      <c r="B11" s="14">
        <f t="shared" ref="B11:W11" si="2">B3/B8</f>
        <v>0.07142857143</v>
      </c>
      <c r="C11" s="14">
        <f t="shared" si="2"/>
        <v>0.1666666667</v>
      </c>
      <c r="D11" s="14">
        <f t="shared" si="2"/>
        <v>0.02380952381</v>
      </c>
      <c r="E11" s="14">
        <f t="shared" si="2"/>
        <v>0.02380952381</v>
      </c>
      <c r="F11" s="14">
        <f t="shared" si="2"/>
        <v>0.1428571429</v>
      </c>
      <c r="G11" s="14">
        <f t="shared" si="2"/>
        <v>0.04761904762</v>
      </c>
      <c r="H11" s="14">
        <f t="shared" si="2"/>
        <v>0</v>
      </c>
      <c r="I11" s="14">
        <f t="shared" si="2"/>
        <v>0.09523809524</v>
      </c>
      <c r="J11" s="14">
        <f t="shared" si="2"/>
        <v>0</v>
      </c>
      <c r="K11" s="14">
        <f t="shared" si="2"/>
        <v>0.07142857143</v>
      </c>
      <c r="L11" s="14">
        <f t="shared" si="2"/>
        <v>0.09523809524</v>
      </c>
      <c r="M11" s="14">
        <f t="shared" si="2"/>
        <v>0</v>
      </c>
      <c r="N11" s="14">
        <f t="shared" si="2"/>
        <v>0.02380952381</v>
      </c>
      <c r="O11" s="14">
        <f t="shared" si="2"/>
        <v>0.07142857143</v>
      </c>
      <c r="P11" s="14">
        <f t="shared" si="2"/>
        <v>0.119047619</v>
      </c>
      <c r="Q11" s="14">
        <f t="shared" si="2"/>
        <v>0.02380952381</v>
      </c>
      <c r="R11" s="14">
        <f t="shared" si="2"/>
        <v>0.2619047619</v>
      </c>
      <c r="S11" s="14">
        <f t="shared" si="2"/>
        <v>0.3095238095</v>
      </c>
      <c r="T11" s="14">
        <f t="shared" si="2"/>
        <v>0.2619047619</v>
      </c>
      <c r="U11" s="14">
        <f t="shared" si="2"/>
        <v>0.2142857143</v>
      </c>
      <c r="V11" s="14">
        <f t="shared" si="2"/>
        <v>0.3333333333</v>
      </c>
      <c r="W11" s="14">
        <f t="shared" si="2"/>
        <v>0.119047619</v>
      </c>
    </row>
    <row r="12">
      <c r="A12" s="11">
        <v>2.0</v>
      </c>
      <c r="B12" s="15">
        <f t="shared" ref="B12:W12" si="3">B4/B8</f>
        <v>0.1428571429</v>
      </c>
      <c r="C12" s="15">
        <f t="shared" si="3"/>
        <v>0.1428571429</v>
      </c>
      <c r="D12" s="15">
        <f t="shared" si="3"/>
        <v>0.07142857143</v>
      </c>
      <c r="E12" s="15">
        <f t="shared" si="3"/>
        <v>0.09523809524</v>
      </c>
      <c r="F12" s="15">
        <f t="shared" si="3"/>
        <v>0.04761904762</v>
      </c>
      <c r="G12" s="15">
        <f t="shared" si="3"/>
        <v>0.1428571429</v>
      </c>
      <c r="H12" s="15">
        <f t="shared" si="3"/>
        <v>0.119047619</v>
      </c>
      <c r="I12" s="15">
        <f t="shared" si="3"/>
        <v>0.1428571429</v>
      </c>
      <c r="J12" s="15">
        <f t="shared" si="3"/>
        <v>0.04761904762</v>
      </c>
      <c r="K12" s="15">
        <f t="shared" si="3"/>
        <v>0.1428571429</v>
      </c>
      <c r="L12" s="15">
        <f t="shared" si="3"/>
        <v>0.09523809524</v>
      </c>
      <c r="M12" s="15">
        <f t="shared" si="3"/>
        <v>0.07142857143</v>
      </c>
      <c r="N12" s="15">
        <f t="shared" si="3"/>
        <v>0.07142857143</v>
      </c>
      <c r="O12" s="15">
        <f t="shared" si="3"/>
        <v>0.02380952381</v>
      </c>
      <c r="P12" s="15">
        <f t="shared" si="3"/>
        <v>0.1666666667</v>
      </c>
      <c r="Q12" s="15">
        <f t="shared" si="3"/>
        <v>0.119047619</v>
      </c>
      <c r="R12" s="15">
        <f t="shared" si="3"/>
        <v>0.09523809524</v>
      </c>
      <c r="S12" s="15">
        <f t="shared" si="3"/>
        <v>0.1428571429</v>
      </c>
      <c r="T12" s="15">
        <f t="shared" si="3"/>
        <v>0.119047619</v>
      </c>
      <c r="U12" s="15">
        <f t="shared" si="3"/>
        <v>0.09523809524</v>
      </c>
      <c r="V12" s="15">
        <f t="shared" si="3"/>
        <v>0.07142857143</v>
      </c>
      <c r="W12" s="15">
        <f t="shared" si="3"/>
        <v>0.1904761905</v>
      </c>
    </row>
    <row r="13">
      <c r="A13" s="11">
        <v>3.0</v>
      </c>
      <c r="B13" s="14">
        <f t="shared" ref="B13:W13" si="4">B5/B8</f>
        <v>0.1428571429</v>
      </c>
      <c r="C13" s="14">
        <f t="shared" si="4"/>
        <v>0.2857142857</v>
      </c>
      <c r="D13" s="14">
        <f t="shared" si="4"/>
        <v>0.1904761905</v>
      </c>
      <c r="E13" s="14">
        <f t="shared" si="4"/>
        <v>0.3571428571</v>
      </c>
      <c r="F13" s="14">
        <f t="shared" si="4"/>
        <v>0.1904761905</v>
      </c>
      <c r="G13" s="14">
        <f t="shared" si="4"/>
        <v>0.2380952381</v>
      </c>
      <c r="H13" s="14">
        <f t="shared" si="4"/>
        <v>0.07142857143</v>
      </c>
      <c r="I13" s="14">
        <f t="shared" si="4"/>
        <v>0.2619047619</v>
      </c>
      <c r="J13" s="14">
        <f t="shared" si="4"/>
        <v>0.09523809524</v>
      </c>
      <c r="K13" s="14">
        <f t="shared" si="4"/>
        <v>0.2619047619</v>
      </c>
      <c r="L13" s="14">
        <f t="shared" si="4"/>
        <v>0.2857142857</v>
      </c>
      <c r="M13" s="14">
        <f t="shared" si="4"/>
        <v>0.07142857143</v>
      </c>
      <c r="N13" s="14">
        <f t="shared" si="4"/>
        <v>0.09523809524</v>
      </c>
      <c r="O13" s="14">
        <f t="shared" si="4"/>
        <v>0.1428571429</v>
      </c>
      <c r="P13" s="14">
        <f t="shared" si="4"/>
        <v>0.2380952381</v>
      </c>
      <c r="Q13" s="14">
        <f t="shared" si="4"/>
        <v>0.1428571429</v>
      </c>
      <c r="R13" s="14">
        <f t="shared" si="4"/>
        <v>0.2142857143</v>
      </c>
      <c r="S13" s="14">
        <f t="shared" si="4"/>
        <v>0.2380952381</v>
      </c>
      <c r="T13" s="14">
        <f t="shared" si="4"/>
        <v>0.2619047619</v>
      </c>
      <c r="U13" s="14">
        <f t="shared" si="4"/>
        <v>0.2857142857</v>
      </c>
      <c r="V13" s="14">
        <f t="shared" si="4"/>
        <v>0.1904761905</v>
      </c>
      <c r="W13" s="14">
        <f t="shared" si="4"/>
        <v>0.1904761905</v>
      </c>
    </row>
    <row r="14">
      <c r="A14" s="11">
        <v>4.0</v>
      </c>
      <c r="B14" s="14">
        <f t="shared" ref="B14:W14" si="5">B6/B8</f>
        <v>0.119047619</v>
      </c>
      <c r="C14" s="14">
        <f t="shared" si="5"/>
        <v>0.119047619</v>
      </c>
      <c r="D14" s="14">
        <f t="shared" si="5"/>
        <v>0.07142857143</v>
      </c>
      <c r="E14" s="14">
        <f t="shared" si="5"/>
        <v>0.07142857143</v>
      </c>
      <c r="F14" s="14">
        <f t="shared" si="5"/>
        <v>0.2142857143</v>
      </c>
      <c r="G14" s="14">
        <f t="shared" si="5"/>
        <v>0.1428571429</v>
      </c>
      <c r="H14" s="14">
        <f t="shared" si="5"/>
        <v>0.1666666667</v>
      </c>
      <c r="I14" s="14">
        <f t="shared" si="5"/>
        <v>0.2619047619</v>
      </c>
      <c r="J14" s="14">
        <f t="shared" si="5"/>
        <v>0.2857142857</v>
      </c>
      <c r="K14" s="14">
        <f t="shared" si="5"/>
        <v>0.2142857143</v>
      </c>
      <c r="L14" s="14">
        <f t="shared" si="5"/>
        <v>0.119047619</v>
      </c>
      <c r="M14" s="14">
        <f t="shared" si="5"/>
        <v>0.1904761905</v>
      </c>
      <c r="N14" s="14">
        <f t="shared" si="5"/>
        <v>0.2380952381</v>
      </c>
      <c r="O14" s="14">
        <f t="shared" si="5"/>
        <v>0.1666666667</v>
      </c>
      <c r="P14" s="14">
        <f t="shared" si="5"/>
        <v>0.1904761905</v>
      </c>
      <c r="Q14" s="14">
        <f t="shared" si="5"/>
        <v>0.1904761905</v>
      </c>
      <c r="R14" s="14">
        <f t="shared" si="5"/>
        <v>0.2142857143</v>
      </c>
      <c r="S14" s="14">
        <f t="shared" si="5"/>
        <v>0.07142857143</v>
      </c>
      <c r="T14" s="14">
        <f t="shared" si="5"/>
        <v>0.1666666667</v>
      </c>
      <c r="U14" s="14">
        <f t="shared" si="5"/>
        <v>0.1666666667</v>
      </c>
      <c r="V14" s="14">
        <f t="shared" si="5"/>
        <v>0.119047619</v>
      </c>
      <c r="W14" s="14">
        <f t="shared" si="5"/>
        <v>0.1428571429</v>
      </c>
    </row>
    <row r="15">
      <c r="A15" s="11">
        <v>5.0</v>
      </c>
      <c r="B15" s="14">
        <f t="shared" ref="B15:W15" si="6">B7/B8</f>
        <v>0.5238095238</v>
      </c>
      <c r="C15" s="14">
        <f t="shared" si="6"/>
        <v>0.2857142857</v>
      </c>
      <c r="D15" s="14">
        <f t="shared" si="6"/>
        <v>0.6428571429</v>
      </c>
      <c r="E15" s="14">
        <f t="shared" si="6"/>
        <v>0.4523809524</v>
      </c>
      <c r="F15" s="14">
        <f t="shared" si="6"/>
        <v>0.4047619048</v>
      </c>
      <c r="G15" s="14">
        <f t="shared" si="6"/>
        <v>0.4285714286</v>
      </c>
      <c r="H15" s="14">
        <f t="shared" si="6"/>
        <v>0.6428571429</v>
      </c>
      <c r="I15" s="14">
        <f t="shared" si="6"/>
        <v>0.2380952381</v>
      </c>
      <c r="J15" s="14">
        <f t="shared" si="6"/>
        <v>0.5714285714</v>
      </c>
      <c r="K15" s="14">
        <f t="shared" si="6"/>
        <v>0.3095238095</v>
      </c>
      <c r="L15" s="14">
        <f t="shared" si="6"/>
        <v>0.4047619048</v>
      </c>
      <c r="M15" s="14">
        <f t="shared" si="6"/>
        <v>0.6666666667</v>
      </c>
      <c r="N15" s="14">
        <f t="shared" si="6"/>
        <v>0.5714285714</v>
      </c>
      <c r="O15" s="14">
        <f t="shared" si="6"/>
        <v>0.5952380952</v>
      </c>
      <c r="P15" s="14">
        <f t="shared" si="6"/>
        <v>0.2857142857</v>
      </c>
      <c r="Q15" s="14">
        <f t="shared" si="6"/>
        <v>0.5238095238</v>
      </c>
      <c r="R15" s="14">
        <f t="shared" si="6"/>
        <v>0.2142857143</v>
      </c>
      <c r="S15" s="14">
        <f t="shared" si="6"/>
        <v>0.2380952381</v>
      </c>
      <c r="T15" s="14">
        <f t="shared" si="6"/>
        <v>0.1904761905</v>
      </c>
      <c r="U15" s="14">
        <f t="shared" si="6"/>
        <v>0.2380952381</v>
      </c>
      <c r="V15" s="14">
        <f t="shared" si="6"/>
        <v>0.2857142857</v>
      </c>
      <c r="W15" s="14">
        <f t="shared" si="6"/>
        <v>0.3571428571</v>
      </c>
    </row>
    <row r="16">
      <c r="B16" s="13" t="str">
        <f t="shared" ref="B16:W16" si="7">SUM(B11:B15)*100 &amp; "%"
</f>
        <v>100%</v>
      </c>
      <c r="C16" s="13" t="str">
        <f t="shared" si="7"/>
        <v>100%</v>
      </c>
      <c r="D16" s="13" t="str">
        <f t="shared" si="7"/>
        <v>100%</v>
      </c>
      <c r="E16" s="13" t="str">
        <f t="shared" si="7"/>
        <v>100%</v>
      </c>
      <c r="F16" s="13" t="str">
        <f t="shared" si="7"/>
        <v>100%</v>
      </c>
      <c r="G16" s="13" t="str">
        <f t="shared" si="7"/>
        <v>100%</v>
      </c>
      <c r="H16" s="13" t="str">
        <f t="shared" si="7"/>
        <v>100%</v>
      </c>
      <c r="I16" s="13" t="str">
        <f t="shared" si="7"/>
        <v>100%</v>
      </c>
      <c r="J16" s="13" t="str">
        <f t="shared" si="7"/>
        <v>100%</v>
      </c>
      <c r="K16" s="13" t="str">
        <f t="shared" si="7"/>
        <v>100%</v>
      </c>
      <c r="L16" s="13" t="str">
        <f t="shared" si="7"/>
        <v>100%</v>
      </c>
      <c r="M16" s="13" t="str">
        <f t="shared" si="7"/>
        <v>100%</v>
      </c>
      <c r="N16" s="13" t="str">
        <f t="shared" si="7"/>
        <v>100%</v>
      </c>
      <c r="O16" s="13" t="str">
        <f t="shared" si="7"/>
        <v>100%</v>
      </c>
      <c r="P16" s="13" t="str">
        <f t="shared" si="7"/>
        <v>100,%</v>
      </c>
      <c r="Q16" s="13" t="str">
        <f t="shared" si="7"/>
        <v>100%</v>
      </c>
      <c r="R16" s="13" t="str">
        <f t="shared" si="7"/>
        <v>100%</v>
      </c>
      <c r="S16" s="13" t="str">
        <f t="shared" si="7"/>
        <v>100%</v>
      </c>
      <c r="T16" s="13" t="str">
        <f t="shared" si="7"/>
        <v>100,%</v>
      </c>
      <c r="U16" s="13" t="str">
        <f t="shared" si="7"/>
        <v>100%</v>
      </c>
      <c r="V16" s="13" t="str">
        <f t="shared" si="7"/>
        <v>100%</v>
      </c>
      <c r="W16" s="13" t="str">
        <f t="shared" si="7"/>
        <v>100%</v>
      </c>
    </row>
    <row r="17">
      <c r="A17" s="9" t="s">
        <v>132</v>
      </c>
    </row>
    <row r="18">
      <c r="B18" s="9" t="s">
        <v>109</v>
      </c>
      <c r="C18" s="9" t="s">
        <v>110</v>
      </c>
      <c r="D18" s="9" t="s">
        <v>111</v>
      </c>
      <c r="E18" s="9" t="s">
        <v>112</v>
      </c>
      <c r="F18" s="9" t="s">
        <v>113</v>
      </c>
      <c r="G18" s="9" t="s">
        <v>114</v>
      </c>
      <c r="H18" s="9" t="s">
        <v>115</v>
      </c>
      <c r="I18" s="9" t="s">
        <v>116</v>
      </c>
      <c r="J18" s="9" t="s">
        <v>117</v>
      </c>
      <c r="K18" s="9" t="s">
        <v>118</v>
      </c>
      <c r="L18" s="9" t="s">
        <v>119</v>
      </c>
      <c r="M18" s="9" t="s">
        <v>120</v>
      </c>
      <c r="N18" s="9" t="s">
        <v>121</v>
      </c>
      <c r="O18" s="9" t="s">
        <v>122</v>
      </c>
      <c r="P18" s="9" t="s">
        <v>123</v>
      </c>
      <c r="Q18" s="9" t="s">
        <v>124</v>
      </c>
      <c r="R18" s="9" t="s">
        <v>125</v>
      </c>
      <c r="S18" s="9" t="s">
        <v>126</v>
      </c>
      <c r="T18" s="9" t="s">
        <v>127</v>
      </c>
      <c r="U18" s="9" t="s">
        <v>128</v>
      </c>
      <c r="V18" s="9" t="s">
        <v>129</v>
      </c>
      <c r="W18" s="9" t="s">
        <v>130</v>
      </c>
    </row>
    <row r="19">
      <c r="B19" s="16">
        <f t="shared" ref="B19:W19" si="8">(1*B3 + 2*B4 + 3*B5 + 4*B6 + 5*B7)/B8</f>
        <v>3.880952381</v>
      </c>
      <c r="C19" s="16">
        <f t="shared" si="8"/>
        <v>3.214285714</v>
      </c>
      <c r="D19" s="16">
        <f t="shared" si="8"/>
        <v>4.238095238</v>
      </c>
      <c r="E19" s="16">
        <f t="shared" si="8"/>
        <v>3.833333333</v>
      </c>
      <c r="F19" s="16">
        <f t="shared" si="8"/>
        <v>3.69047619</v>
      </c>
      <c r="G19" s="16">
        <f t="shared" si="8"/>
        <v>3.761904762</v>
      </c>
      <c r="H19" s="16">
        <f t="shared" si="8"/>
        <v>4.333333333</v>
      </c>
      <c r="I19" s="16">
        <f t="shared" si="8"/>
        <v>3.404761905</v>
      </c>
      <c r="J19" s="16">
        <f t="shared" si="8"/>
        <v>4.380952381</v>
      </c>
      <c r="K19" s="16">
        <f t="shared" si="8"/>
        <v>3.547619048</v>
      </c>
      <c r="L19" s="16">
        <f t="shared" si="8"/>
        <v>3.642857143</v>
      </c>
      <c r="M19" s="16">
        <f t="shared" si="8"/>
        <v>4.452380952</v>
      </c>
      <c r="N19" s="16">
        <f t="shared" si="8"/>
        <v>4.261904762</v>
      </c>
      <c r="O19" s="16">
        <f t="shared" si="8"/>
        <v>4.19047619</v>
      </c>
      <c r="P19" s="16">
        <f t="shared" si="8"/>
        <v>3.357142857</v>
      </c>
      <c r="Q19" s="16">
        <f t="shared" si="8"/>
        <v>4.071428571</v>
      </c>
      <c r="R19" s="16">
        <f t="shared" si="8"/>
        <v>3.023809524</v>
      </c>
      <c r="S19" s="16">
        <f t="shared" si="8"/>
        <v>2.785714286</v>
      </c>
      <c r="T19" s="16">
        <f t="shared" si="8"/>
        <v>2.904761905</v>
      </c>
      <c r="U19" s="16">
        <f t="shared" si="8"/>
        <v>3.119047619</v>
      </c>
      <c r="V19" s="16">
        <f t="shared" si="8"/>
        <v>2.952380952</v>
      </c>
      <c r="W19" s="16">
        <f t="shared" si="8"/>
        <v>3.428571429</v>
      </c>
    </row>
    <row r="25">
      <c r="A25" s="9" t="s">
        <v>133</v>
      </c>
      <c r="B25" s="9" t="s">
        <v>109</v>
      </c>
      <c r="C25" s="9" t="s">
        <v>110</v>
      </c>
      <c r="D25" s="9" t="s">
        <v>111</v>
      </c>
      <c r="E25" s="9" t="s">
        <v>112</v>
      </c>
      <c r="F25" s="9" t="s">
        <v>113</v>
      </c>
      <c r="G25" s="9" t="s">
        <v>114</v>
      </c>
      <c r="H25" s="9" t="s">
        <v>115</v>
      </c>
      <c r="I25" s="9" t="s">
        <v>116</v>
      </c>
      <c r="J25" s="9" t="s">
        <v>117</v>
      </c>
      <c r="K25" s="9" t="s">
        <v>118</v>
      </c>
      <c r="L25" s="9" t="s">
        <v>119</v>
      </c>
      <c r="M25" s="9" t="s">
        <v>120</v>
      </c>
      <c r="N25" s="9" t="s">
        <v>121</v>
      </c>
      <c r="O25" s="9" t="s">
        <v>122</v>
      </c>
      <c r="P25" s="9" t="s">
        <v>123</v>
      </c>
      <c r="Q25" s="9" t="s">
        <v>124</v>
      </c>
      <c r="R25" s="9" t="s">
        <v>125</v>
      </c>
      <c r="S25" s="9" t="s">
        <v>126</v>
      </c>
      <c r="T25" s="9" t="s">
        <v>127</v>
      </c>
      <c r="U25" s="9" t="s">
        <v>128</v>
      </c>
      <c r="V25" s="9" t="s">
        <v>129</v>
      </c>
      <c r="W25" s="9" t="s">
        <v>130</v>
      </c>
    </row>
    <row r="26">
      <c r="B26" s="16">
        <f>MEDIAN(Form_Responses[Saya cenderung memilih makanan cepat saji atau praktis (mie instan, kalengan) saat sedang sibuk.])</f>
        <v>5</v>
      </c>
      <c r="C26" s="16">
        <f>MEDIAN(Form_Responses[Saya lebih sering makan di luar (restoran, kafe, atau warteg) daripada memasak di rumah/kos.])</f>
        <v>3</v>
      </c>
      <c r="D26" s="16">
        <f>MEDIAN(Form_Responses[Saya lebih sering memilih makanan murah (mie instan, warteg, jajanan kaki lima) saat kondisi keuangan terbatas.])</f>
        <v>5</v>
      </c>
      <c r="E26" s="16">
        <f>MEDIAN(Form_Responses[Saat keuangan terbatas, saya lebih memilih makanan murah dengan porsi kecil dibanding makanan mahal dengan porsi banyak.])</f>
        <v>4</v>
      </c>
      <c r="F26" s="16">
        <f>MEDIAN(Form_Responses[Saya tetap berusaha mengonsumsi makanan bergizi meskipun keuangan sedang terbatas.])</f>
        <v>4</v>
      </c>
      <c r="G26" s="16">
        <f>MEDIAN(Form_Responses[Kepraktisan dan kecepatan penyajian menjadi faktor utama saya dalam memilih makanan.])</f>
        <v>4</v>
      </c>
      <c r="H26" s="16">
        <f>MEDIAN(Form_Responses[Lokasi tempat makan yang dekat dan mudah dijangkau memengaruhi pilihan saya saat uang terbatas.])</f>
        <v>5</v>
      </c>
      <c r="I26" s="16">
        <f>MEDIAN(Form_Responses[Saya mempertimbangkan rasa makanan saat keuangan terbatas.])</f>
        <v>3.5</v>
      </c>
      <c r="J26" s="16">
        <f>MEDIAN(Form_Responses[Harga makanan menjadi faktor utama dalam menentukan pilihan saat keuangan terbatas.])</f>
        <v>5</v>
      </c>
      <c r="K26" s="16">
        <f>MEDIAN(Form_Responses[Variasi menu makanan menjadi salah satu faktor utama lainnya dalam menentukan pilihan saat keuangan terbatas.])</f>
        <v>4</v>
      </c>
      <c r="L26" s="16">
        <f>MEDIAN(Form_Responses[Walaupun dalam keuangan terbatas, saya tetap lebih mengutamakan nilai gizi dibanding faktor lainnya])</f>
        <v>4</v>
      </c>
      <c r="M26" s="16">
        <f>MEDIAN(Form_Responses[Ketersediaan promo atau diskon sangat memengaruhi saya dalam memilih makanan.])</f>
        <v>5</v>
      </c>
      <c r="N26" s="16">
        <f>MEDIAN(Form_Responses[Saya sering memanfaatkan promo atau diskon dari aplikasi makanan online untuk menghemat pengeluaran.])</f>
        <v>5</v>
      </c>
      <c r="O26" s="16">
        <f>MEDIAN(Form_Responses[Saat keuangan terbatas, saya jarang berbelanja bahan makanan dalam jumlah besar, saya lebih suka membeli sesuai kebutuhan.])</f>
        <v>5</v>
      </c>
      <c r="P26" s="16">
        <f>MEDIAN(Form_Responses[Saya lebih sering membawa bekal dari rumah/kos untuk menghemat pengeluaran makan.])</f>
        <v>3</v>
      </c>
      <c r="Q26" s="16">
        <f>MEDIAN(Form_Responses[Saya sering membatasi makan di luar (restoran/kafe) untuk menghemat pengeluaran.])</f>
        <v>5</v>
      </c>
      <c r="R26" s="16">
        <f>MEDIAN(Form_Responses[Saya terkadang berbagi atau patungan membeli makanan dengan teman saat keuangan terbatas.])</f>
        <v>3</v>
      </c>
      <c r="S26" s="16">
        <f>MEDIAN(Form_Responses[Pola makan saya saat ini membuat saya sering merasa kembung atau pencernaan tidak lancar.])</f>
        <v>3</v>
      </c>
      <c r="T26" s="16">
        <f>MEDIAN(Form_Responses[Saya merasa kurang bertenaga dan terkadang sulit fokus setelah makan siang.])</f>
        <v>3</v>
      </c>
      <c r="U26" s="16">
        <f>MEDIAN(Form_Responses[Pola konsumsi saat uang terbatas membuat saya merasa lebih cepat lapar.])</f>
        <v>3</v>
      </c>
      <c r="V26" s="16">
        <f>MEDIAN(Form_Responses[Kondisi keuangan terbatas membuat saya sering melewatkan jam makan.])</f>
        <v>3</v>
      </c>
      <c r="W26" s="16">
        <f>MEDIAN(Form_Responses[Pola makan hemat yang saya jalani berpengaruh pada energi dan konsentrasi belajar saya.])</f>
        <v>3.5</v>
      </c>
    </row>
    <row r="28">
      <c r="A28" s="9" t="s">
        <v>134</v>
      </c>
      <c r="B28" s="9" t="s">
        <v>109</v>
      </c>
      <c r="C28" s="9" t="s">
        <v>110</v>
      </c>
      <c r="D28" s="9" t="s">
        <v>111</v>
      </c>
      <c r="E28" s="9" t="s">
        <v>112</v>
      </c>
      <c r="F28" s="9" t="s">
        <v>113</v>
      </c>
      <c r="G28" s="9" t="s">
        <v>114</v>
      </c>
      <c r="H28" s="9" t="s">
        <v>115</v>
      </c>
      <c r="I28" s="9" t="s">
        <v>116</v>
      </c>
      <c r="J28" s="9" t="s">
        <v>117</v>
      </c>
      <c r="K28" s="9" t="s">
        <v>118</v>
      </c>
      <c r="L28" s="9" t="s">
        <v>119</v>
      </c>
      <c r="M28" s="9" t="s">
        <v>120</v>
      </c>
      <c r="N28" s="9" t="s">
        <v>121</v>
      </c>
      <c r="O28" s="9" t="s">
        <v>122</v>
      </c>
      <c r="P28" s="9" t="s">
        <v>123</v>
      </c>
      <c r="Q28" s="9" t="s">
        <v>124</v>
      </c>
      <c r="R28" s="9" t="s">
        <v>125</v>
      </c>
      <c r="S28" s="9" t="s">
        <v>126</v>
      </c>
      <c r="T28" s="9" t="s">
        <v>127</v>
      </c>
      <c r="U28" s="9" t="s">
        <v>128</v>
      </c>
      <c r="V28" s="9" t="s">
        <v>129</v>
      </c>
      <c r="W28" s="9" t="s">
        <v>130</v>
      </c>
    </row>
    <row r="29">
      <c r="B29" s="16">
        <f>_xlfn.MODE.SNGL(Form_Responses[Saya cenderung memilih makanan cepat saji atau praktis (mie instan, kalengan) saat sedang sibuk.])</f>
        <v>5</v>
      </c>
      <c r="C29" s="16">
        <f>_xlfn.MODE.SNGL(Form_Responses[Saya lebih sering makan di luar (restoran, kafe, atau warteg) daripada memasak di rumah/kos.])</f>
        <v>5</v>
      </c>
      <c r="D29" s="16">
        <f>_xlfn.MODE.SNGL(Form_Responses[Saya lebih sering memilih makanan murah (mie instan, warteg, jajanan kaki lima) saat kondisi keuangan terbatas.])</f>
        <v>5</v>
      </c>
      <c r="E29" s="16">
        <f>_xlfn.MODE.SNGL(Form_Responses[Saat keuangan terbatas, saya lebih memilih makanan murah dengan porsi kecil dibanding makanan mahal dengan porsi banyak.])</f>
        <v>5</v>
      </c>
      <c r="F29" s="16">
        <f>_xlfn.MODE.SNGL(Form_Responses[Saya tetap berusaha mengonsumsi makanan bergizi meskipun keuangan sedang terbatas.])</f>
        <v>5</v>
      </c>
      <c r="G29" s="16">
        <f>_xlfn.MODE.SNGL(Form_Responses[Kepraktisan dan kecepatan penyajian menjadi faktor utama saya dalam memilih makanan.])</f>
        <v>5</v>
      </c>
      <c r="H29" s="16">
        <f>_xlfn.MODE.SNGL(Form_Responses[Lokasi tempat makan yang dekat dan mudah dijangkau memengaruhi pilihan saya saat uang terbatas.])</f>
        <v>5</v>
      </c>
      <c r="I29" s="16">
        <f>_xlfn.MODE.SNGL(Form_Responses[Saya mempertimbangkan rasa makanan saat keuangan terbatas.])</f>
        <v>4</v>
      </c>
      <c r="J29" s="16">
        <f>_xlfn.MODE.SNGL(Form_Responses[Harga makanan menjadi faktor utama dalam menentukan pilihan saat keuangan terbatas.])</f>
        <v>5</v>
      </c>
      <c r="K29" s="16">
        <f>_xlfn.MODE.SNGL(Form_Responses[Variasi menu makanan menjadi salah satu faktor utama lainnya dalam menentukan pilihan saat keuangan terbatas.])</f>
        <v>5</v>
      </c>
      <c r="L29" s="16">
        <f>_xlfn.MODE.SNGL(Form_Responses[Walaupun dalam keuangan terbatas, saya tetap lebih mengutamakan nilai gizi dibanding faktor lainnya])</f>
        <v>5</v>
      </c>
      <c r="M29" s="16">
        <f>_xlfn.MODE.SNGL(Form_Responses[Ketersediaan promo atau diskon sangat memengaruhi saya dalam memilih makanan.])</f>
        <v>5</v>
      </c>
      <c r="N29" s="16">
        <f>_xlfn.MODE.SNGL(Form_Responses[Saya sering memanfaatkan promo atau diskon dari aplikasi makanan online untuk menghemat pengeluaran.])</f>
        <v>5</v>
      </c>
      <c r="O29" s="16">
        <f>_xlfn.MODE.SNGL(Form_Responses[Saat keuangan terbatas, saya jarang berbelanja bahan makanan dalam jumlah besar, saya lebih suka membeli sesuai kebutuhan.])</f>
        <v>5</v>
      </c>
      <c r="P29" s="16">
        <f>_xlfn.MODE.SNGL(Form_Responses[Saya lebih sering membawa bekal dari rumah/kos untuk menghemat pengeluaran makan.])</f>
        <v>5</v>
      </c>
      <c r="Q29" s="16">
        <f>_xlfn.MODE.SNGL(Form_Responses[Saya sering membatasi makan di luar (restoran/kafe) untuk menghemat pengeluaran.])</f>
        <v>5</v>
      </c>
      <c r="R29" s="16">
        <f>_xlfn.MODE.SNGL(Form_Responses[Saya terkadang berbagi atau patungan membeli makanan dengan teman saat keuangan terbatas.])</f>
        <v>1</v>
      </c>
      <c r="S29" s="16">
        <f>_xlfn.MODE.SNGL(Form_Responses[Pola makan saya saat ini membuat saya sering merasa kembung atau pencernaan tidak lancar.])</f>
        <v>1</v>
      </c>
      <c r="T29" s="16">
        <f>_xlfn.MODE.SNGL(Form_Responses[Saya merasa kurang bertenaga dan terkadang sulit fokus setelah makan siang.])</f>
        <v>1</v>
      </c>
      <c r="U29" s="16">
        <f>_xlfn.MODE.SNGL(Form_Responses[Pola konsumsi saat uang terbatas membuat saya merasa lebih cepat lapar.])</f>
        <v>3</v>
      </c>
      <c r="V29" s="16">
        <f>_xlfn.MODE.SNGL(Form_Responses[Kondisi keuangan terbatas membuat saya sering melewatkan jam makan.])</f>
        <v>1</v>
      </c>
      <c r="W29" s="16">
        <f>_xlfn.MODE.SNGL(Form_Responses[Kondisi keuangan terbatas membuat saya sering melewatkan jam makan.])</f>
        <v>1</v>
      </c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